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4560" windowWidth="19440" windowHeight="5910" firstSheet="1" activeTab="1"/>
  </bookViews>
  <sheets>
    <sheet name="4кат_ факт" sheetId="2" r:id="rId1"/>
    <sheet name="план" sheetId="3" r:id="rId2"/>
  </sheets>
  <calcPr calcId="144525"/>
</workbook>
</file>

<file path=xl/calcChain.xml><?xml version="1.0" encoding="utf-8"?>
<calcChain xmlns="http://schemas.openxmlformats.org/spreadsheetml/2006/main">
  <c r="I80" i="2" l="1"/>
  <c r="I79" i="2"/>
  <c r="D79" i="2"/>
  <c r="C79" i="2"/>
  <c r="C80" i="2"/>
  <c r="D80" i="2"/>
  <c r="F42" i="2"/>
  <c r="I42" i="2"/>
  <c r="J42" i="2"/>
  <c r="H42" i="2"/>
  <c r="G42" i="2"/>
  <c r="D42" i="2"/>
  <c r="C42" i="2"/>
  <c r="J79" i="2"/>
  <c r="H79" i="2"/>
  <c r="D166" i="2"/>
  <c r="C166" i="2"/>
  <c r="J183" i="2"/>
  <c r="H183" i="2"/>
  <c r="I120" i="2"/>
  <c r="I118" i="2"/>
  <c r="D136" i="2"/>
  <c r="C136" i="2"/>
  <c r="I136" i="2"/>
  <c r="J136" i="2"/>
  <c r="H136" i="2"/>
  <c r="M21" i="2"/>
  <c r="M26" i="2"/>
  <c r="M27" i="2"/>
  <c r="M28" i="2"/>
  <c r="M30" i="2"/>
  <c r="M31" i="2"/>
  <c r="M32" i="2"/>
  <c r="M33" i="2"/>
  <c r="M35" i="2"/>
  <c r="M36" i="2"/>
  <c r="M37" i="2"/>
  <c r="M38" i="2"/>
  <c r="M41" i="2"/>
  <c r="M47" i="2"/>
  <c r="M20" i="2"/>
  <c r="M18" i="2"/>
  <c r="N18" i="2"/>
  <c r="G41" i="2"/>
  <c r="I41" i="2"/>
  <c r="J41" i="2"/>
  <c r="H41" i="2"/>
  <c r="H40" i="2"/>
  <c r="H81" i="2"/>
  <c r="J191" i="2"/>
  <c r="H191" i="2"/>
  <c r="H187" i="2"/>
  <c r="I187" i="2"/>
  <c r="J186" i="2"/>
  <c r="H186" i="2"/>
  <c r="H184" i="2"/>
  <c r="I184" i="2"/>
  <c r="J182" i="2"/>
  <c r="H182" i="2"/>
  <c r="J180" i="2"/>
  <c r="J178" i="2"/>
  <c r="J179" i="2"/>
  <c r="I178" i="2"/>
  <c r="J175" i="2"/>
  <c r="J174" i="2"/>
  <c r="I174" i="2"/>
  <c r="J170" i="2"/>
  <c r="H170" i="2"/>
  <c r="H169" i="2"/>
  <c r="I169" i="2"/>
  <c r="J166" i="2"/>
  <c r="J164" i="2"/>
  <c r="I164" i="2"/>
  <c r="H160" i="2"/>
  <c r="I160" i="2"/>
  <c r="J148" i="2"/>
  <c r="I148" i="2"/>
  <c r="H148" i="2"/>
  <c r="J145" i="2"/>
  <c r="H145" i="2"/>
  <c r="J140" i="2"/>
  <c r="H140" i="2"/>
  <c r="J138" i="2"/>
  <c r="H138" i="2"/>
  <c r="J137" i="2"/>
  <c r="H137" i="2"/>
  <c r="J135" i="2"/>
  <c r="H135" i="2"/>
  <c r="J134" i="2"/>
  <c r="H134" i="2"/>
  <c r="J127" i="2"/>
  <c r="H127" i="2"/>
  <c r="J126" i="2"/>
  <c r="H126" i="2"/>
  <c r="J125" i="2"/>
  <c r="H125" i="2"/>
  <c r="J124" i="2"/>
  <c r="H124" i="2"/>
  <c r="J116" i="2"/>
  <c r="H116" i="2"/>
  <c r="J115" i="2"/>
  <c r="H115" i="2"/>
  <c r="J114" i="2"/>
  <c r="H114" i="2"/>
  <c r="J111" i="2"/>
  <c r="H111" i="2"/>
  <c r="H107" i="2"/>
  <c r="J110" i="2"/>
  <c r="H110" i="2"/>
  <c r="J92" i="2"/>
  <c r="H92" i="2"/>
  <c r="J90" i="2"/>
  <c r="H90" i="2"/>
  <c r="J89" i="2"/>
  <c r="H89" i="2"/>
  <c r="J87" i="2"/>
  <c r="H87" i="2"/>
  <c r="H86" i="2"/>
  <c r="J85" i="2"/>
  <c r="H85" i="2"/>
  <c r="J84" i="2"/>
  <c r="H84" i="2"/>
  <c r="J74" i="2"/>
  <c r="H74" i="2"/>
  <c r="H72" i="2"/>
  <c r="J70" i="2"/>
  <c r="H70" i="2"/>
  <c r="J68" i="2"/>
  <c r="H68" i="2"/>
  <c r="J67" i="2"/>
  <c r="H67" i="2"/>
  <c r="J66" i="2"/>
  <c r="H66" i="2"/>
  <c r="J65" i="2"/>
  <c r="H65" i="2"/>
  <c r="H62" i="2"/>
  <c r="L62" i="2"/>
  <c r="L63" i="2"/>
  <c r="J60" i="2"/>
  <c r="H60" i="2"/>
  <c r="J58" i="2"/>
  <c r="J57" i="2"/>
  <c r="H57" i="2"/>
  <c r="H56" i="2"/>
  <c r="J51" i="2"/>
  <c r="I51" i="2"/>
  <c r="H51" i="2"/>
  <c r="H44" i="2"/>
  <c r="J18" i="2"/>
  <c r="H18" i="2"/>
  <c r="H94" i="2"/>
  <c r="J160" i="2"/>
  <c r="J187" i="2"/>
  <c r="J184" i="2"/>
  <c r="I55" i="2"/>
  <c r="J80" i="2"/>
  <c r="H80" i="2"/>
  <c r="H77" i="2"/>
  <c r="H175" i="2"/>
  <c r="H174" i="2"/>
  <c r="H166" i="2"/>
  <c r="H164" i="2"/>
  <c r="J169" i="2"/>
  <c r="H179" i="2"/>
  <c r="H58" i="2"/>
  <c r="H112" i="2"/>
  <c r="G35" i="2"/>
  <c r="I35" i="2"/>
  <c r="J35" i="2"/>
  <c r="H35" i="2"/>
  <c r="H180" i="2"/>
  <c r="H178" i="2"/>
  <c r="H55" i="2"/>
  <c r="G36" i="2"/>
  <c r="I36" i="2"/>
  <c r="J36" i="2"/>
  <c r="H36" i="2"/>
  <c r="J55" i="2"/>
  <c r="G32" i="2"/>
  <c r="I32" i="2"/>
  <c r="J32" i="2"/>
  <c r="H32" i="2"/>
  <c r="G38" i="2"/>
  <c r="I38" i="2"/>
  <c r="J38" i="2"/>
  <c r="H38" i="2"/>
  <c r="G37" i="2"/>
  <c r="I37" i="2"/>
  <c r="J37" i="2"/>
  <c r="H37" i="2"/>
  <c r="G33" i="2"/>
  <c r="I33" i="2"/>
  <c r="J33" i="2"/>
  <c r="H33" i="2"/>
  <c r="G47" i="2"/>
  <c r="I47" i="2"/>
  <c r="J47" i="2"/>
  <c r="H47" i="2"/>
  <c r="G31" i="2"/>
  <c r="I31" i="2"/>
  <c r="J31" i="2"/>
  <c r="H31" i="2"/>
  <c r="G21" i="2"/>
  <c r="I21" i="2"/>
  <c r="J21" i="2"/>
  <c r="H21" i="2"/>
  <c r="G30" i="2"/>
  <c r="I30" i="2"/>
  <c r="J30" i="2"/>
  <c r="H30" i="2"/>
  <c r="G26" i="2"/>
  <c r="I26" i="2"/>
  <c r="J26" i="2"/>
  <c r="H26" i="2"/>
  <c r="G27" i="2"/>
  <c r="I27" i="2"/>
  <c r="J27" i="2"/>
  <c r="H27" i="2"/>
  <c r="G20" i="2"/>
  <c r="I20" i="2"/>
  <c r="G28" i="2"/>
  <c r="I28" i="2"/>
  <c r="J28" i="2"/>
  <c r="H28" i="2"/>
  <c r="H29" i="2"/>
  <c r="H25" i="2"/>
  <c r="I19" i="2"/>
  <c r="I203" i="2"/>
  <c r="I205" i="2"/>
  <c r="J20" i="2"/>
  <c r="J19" i="2"/>
  <c r="H20" i="2"/>
  <c r="H19" i="2"/>
  <c r="J120" i="2"/>
  <c r="J147" i="2"/>
  <c r="H147" i="2"/>
  <c r="J118" i="2"/>
  <c r="J203" i="2"/>
  <c r="J205" i="2"/>
  <c r="H120" i="2"/>
  <c r="H118" i="2"/>
  <c r="H203" i="2"/>
</calcChain>
</file>

<file path=xl/sharedStrings.xml><?xml version="1.0" encoding="utf-8"?>
<sst xmlns="http://schemas.openxmlformats.org/spreadsheetml/2006/main" count="1345" uniqueCount="510">
  <si>
    <t>Наименование работ (услуг)*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</si>
  <si>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</si>
  <si>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</si>
  <si>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Влажное подметание перед загрузочными клапанами мусоропроводов</t>
  </si>
  <si>
    <t>Мытье пола кабины лифта</t>
  </si>
  <si>
    <t xml:space="preserve">Мытье лестничных площадок </t>
  </si>
  <si>
    <t>Мытье окон</t>
  </si>
  <si>
    <t>Влажная протирка стен</t>
  </si>
  <si>
    <t>Фундамент</t>
  </si>
  <si>
    <t>Стены и фасад</t>
  </si>
  <si>
    <t>Заделка и восстановление архитектурных элементов</t>
  </si>
  <si>
    <t xml:space="preserve">Окраска, промывка фасадов </t>
  </si>
  <si>
    <t>Окраска, промывка цоколей</t>
  </si>
  <si>
    <t>Перекрытия</t>
  </si>
  <si>
    <t>Заделка швов и трещин</t>
  </si>
  <si>
    <t>Укрепление и окраска</t>
  </si>
  <si>
    <t>Крыши</t>
  </si>
  <si>
    <t xml:space="preserve">Усиление элементов деревянной стропильной системы, </t>
  </si>
  <si>
    <t>Ремонт дверей в помещениях общего пользования</t>
  </si>
  <si>
    <t>Замена дверей в помещениях общего пользования</t>
  </si>
  <si>
    <t>Ремонт окон в помещениях общего пользования</t>
  </si>
  <si>
    <t>Замена окон в помещениях общего пользования</t>
  </si>
  <si>
    <t>Установка и текущий ремонт доводчиков</t>
  </si>
  <si>
    <t>Восстановление лестницы</t>
  </si>
  <si>
    <t>Замена лестницы</t>
  </si>
  <si>
    <t>Восстановление пандуса</t>
  </si>
  <si>
    <t>Замена пандуса</t>
  </si>
  <si>
    <t>Восстановление крыльца</t>
  </si>
  <si>
    <t>Замена крыльца</t>
  </si>
  <si>
    <t>Замена козырьков над входами в подъезды</t>
  </si>
  <si>
    <t>Восстановление конструкций над балконами верхних этажей</t>
  </si>
  <si>
    <t>Замена конструкций над балконами верхних этажей</t>
  </si>
  <si>
    <t>Ремонт технических и вспомогательных помещений</t>
  </si>
  <si>
    <t>Ремонт чердаков, подвалов</t>
  </si>
  <si>
    <t>Утепление чердачных перекрытий</t>
  </si>
  <si>
    <t>Утепление трубопроводов в чердачных помещениях</t>
  </si>
  <si>
    <t>Утепление трубопроводов в подвальных помещениях</t>
  </si>
  <si>
    <t>Ремонт, регулировка, промывка и опрессовка систем центрального отопления, утепление бойлеров</t>
  </si>
  <si>
    <t>Ремонт и утепление наружных водоразборных кранов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</si>
  <si>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</si>
  <si>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Проверка исправности канализационных вытяжек</t>
  </si>
  <si>
    <t>Регулировка и наладка систем автоматики расширительных баков</t>
  </si>
  <si>
    <t>Обслуживание ламп-сигналов</t>
  </si>
  <si>
    <t>Восстановление работоспособности вентиляционных и промывочных устройств, мусороприемных клапанов и шиберных устройств</t>
  </si>
  <si>
    <t>Обслуживание лифтов и лифтового оборудования</t>
  </si>
  <si>
    <t>Осмотр пожарной сигнализации и средств тушения в домах</t>
  </si>
  <si>
    <t>Обслуживание систем дымоудаления и противопожарной безопасности</t>
  </si>
  <si>
    <t>Проверка наличия тяги в дымоходах, вентиляционных каналах</t>
  </si>
  <si>
    <t>Регулировка и наладка систем вентиляции</t>
  </si>
  <si>
    <t>Замена и восстановление работоспособности отдельных общедомовых элементов</t>
  </si>
  <si>
    <t>Устранение аварии</t>
  </si>
  <si>
    <t>Выполнение заявок населения</t>
  </si>
  <si>
    <t>Дератизация</t>
  </si>
  <si>
    <t>Дезинсекция</t>
  </si>
  <si>
    <t>Подметание земельного участка в летний период</t>
  </si>
  <si>
    <t>Полив тротуаров</t>
  </si>
  <si>
    <t>Уборка мусора с газона, очистка урн</t>
  </si>
  <si>
    <t>Уборка мусора на контейнерных площадках</t>
  </si>
  <si>
    <t>Полив газонов</t>
  </si>
  <si>
    <t>Стрижка газонов</t>
  </si>
  <si>
    <t>Подрезка деревьев и кустов</t>
  </si>
  <si>
    <t>Очистка и ремонт детских и спортивных площадок, элементов благоустройства</t>
  </si>
  <si>
    <t>Сдвижка и подметание снега</t>
  </si>
  <si>
    <t>Ликвидация скользкости</t>
  </si>
  <si>
    <t xml:space="preserve">по содержанию и ремонту общего имущества многоквартирного дома </t>
  </si>
  <si>
    <t>Ед.измер.  работ (услуг)</t>
  </si>
  <si>
    <t>~m.address</t>
  </si>
  <si>
    <t>Очистка кровли</t>
  </si>
  <si>
    <t>2.2</t>
  </si>
  <si>
    <t>2.1</t>
  </si>
  <si>
    <t>Удаление мусора из мусороприемных камер</t>
  </si>
  <si>
    <t>3.2</t>
  </si>
  <si>
    <t>Ремонт или замена входных дверей в подъезды</t>
  </si>
  <si>
    <t>5.1</t>
  </si>
  <si>
    <t>5.2</t>
  </si>
  <si>
    <t>5.3</t>
  </si>
  <si>
    <t>5.4</t>
  </si>
  <si>
    <t>5.5</t>
  </si>
  <si>
    <t>5.6</t>
  </si>
  <si>
    <t>5.7</t>
  </si>
  <si>
    <t>5.8</t>
  </si>
  <si>
    <t>5.1.1</t>
  </si>
  <si>
    <t>Профилактический осмотр мусоропроводов</t>
  </si>
  <si>
    <t>Видеодиагностика внутренней поверхности асбестоцементных стволов мусоропровода</t>
  </si>
  <si>
    <t>Уборка загрузочных клапанов мусоропроводов</t>
  </si>
  <si>
    <t>Мойка сменных мусоросборников</t>
  </si>
  <si>
    <t>Мойка нижней части ствола и шибера мусоропровода</t>
  </si>
  <si>
    <t>Очистка и дезинфекция всех элементов ствола мусоропровода</t>
  </si>
  <si>
    <t>Дезинфекция мусоросборников</t>
  </si>
  <si>
    <t>Устранение засора</t>
  </si>
  <si>
    <t>Гидропневматическая очистка системы отопления</t>
  </si>
  <si>
    <t>Обслуживание и ремонт АУУТЭ</t>
  </si>
  <si>
    <t>Обслуживание и ремонт АСКУЭ</t>
  </si>
  <si>
    <t>Обслуживание и ремонт насосных пунктов</t>
  </si>
  <si>
    <t>Обслуживание и ремонт тепловых пунктов</t>
  </si>
  <si>
    <t>Обслуживание и ремонт крышных газовых котельных</t>
  </si>
  <si>
    <t>Ремонт электрооборудования (эл. щитков, замена АВР (аварийное включение резерва) и др. работы)</t>
  </si>
  <si>
    <t>Техническое обслуживание светильников дежурного освещения</t>
  </si>
  <si>
    <t>6.1</t>
  </si>
  <si>
    <t>7.1</t>
  </si>
  <si>
    <t>8.1</t>
  </si>
  <si>
    <t>8.2</t>
  </si>
  <si>
    <t>8.3</t>
  </si>
  <si>
    <t>6.2</t>
  </si>
  <si>
    <t>9.1</t>
  </si>
  <si>
    <t>9.2</t>
  </si>
  <si>
    <t>10.1</t>
  </si>
  <si>
    <t>10.2</t>
  </si>
  <si>
    <t>9.3</t>
  </si>
  <si>
    <t>11.1</t>
  </si>
  <si>
    <t>11.2</t>
  </si>
  <si>
    <t>12.1</t>
  </si>
  <si>
    <t>Техническая инвентаризация</t>
  </si>
  <si>
    <t>М2</t>
  </si>
  <si>
    <t>ШТ</t>
  </si>
  <si>
    <t>КХ</t>
  </si>
  <si>
    <t>~domte.S_PLOSHM2</t>
  </si>
  <si>
    <t>~domte.S_PLOSHB2</t>
  </si>
  <si>
    <t xml:space="preserve">~domte.S_WINDOW </t>
  </si>
  <si>
    <t xml:space="preserve">~domte.S_DOOR </t>
  </si>
  <si>
    <t xml:space="preserve">~domte.S_WALL </t>
  </si>
  <si>
    <t>~domte.S_PODOKON</t>
  </si>
  <si>
    <t>~domte.S_OTOPIT</t>
  </si>
  <si>
    <t xml:space="preserve">~domte.S_POCHT </t>
  </si>
  <si>
    <t>~domte.S_SHKAFEL</t>
  </si>
  <si>
    <t>~domte.K_PLAFON</t>
  </si>
  <si>
    <t>~domte.DOMKRSS</t>
  </si>
  <si>
    <t>~domte.S_CHERD</t>
  </si>
  <si>
    <t>ИТОГО ПО ПЛАНУ:</t>
  </si>
  <si>
    <t>периодичность</t>
  </si>
  <si>
    <t>местная</t>
  </si>
  <si>
    <t>нет</t>
  </si>
  <si>
    <t>централиз.</t>
  </si>
  <si>
    <t>~domte.gv2</t>
  </si>
  <si>
    <t>~domte.gv1</t>
  </si>
  <si>
    <t>~domte.gv3</t>
  </si>
  <si>
    <t>материал стен</t>
  </si>
  <si>
    <t>панельный</t>
  </si>
  <si>
    <t>иное</t>
  </si>
  <si>
    <t>~IIF(SEEK(domte.dommat,"nsi","kod"),TRIM(nsi.lname),"")</t>
  </si>
  <si>
    <t xml:space="preserve">раз в день </t>
  </si>
  <si>
    <t>раз в неделю</t>
  </si>
  <si>
    <t>раз в месяц</t>
  </si>
  <si>
    <t>раз в год</t>
  </si>
  <si>
    <t xml:space="preserve">раз в месяц </t>
  </si>
  <si>
    <t xml:space="preserve">Осмотр раз в год. По итогам осмотра работы включаются в план текущего ремонта </t>
  </si>
  <si>
    <t xml:space="preserve">Устранение по мере обнаружения дефектов  </t>
  </si>
  <si>
    <t>В ходе подготовки к эксплуатации дома в осенне-зимний период</t>
  </si>
  <si>
    <t xml:space="preserve">по мере необходимости </t>
  </si>
  <si>
    <t xml:space="preserve">Работа не выполняется </t>
  </si>
  <si>
    <t xml:space="preserve">Работа не выполняется  </t>
  </si>
  <si>
    <t>Незамедлительное реагирование с момента КХ получения заявки</t>
  </si>
  <si>
    <t>и предоставлению коммунальных услуг по адресу:</t>
  </si>
  <si>
    <t>№ п/п</t>
  </si>
  <si>
    <t>Работы (услуги) по управлению многоквартирным домом</t>
  </si>
  <si>
    <t>2.3</t>
  </si>
  <si>
    <t>2.4</t>
  </si>
  <si>
    <t>2.5</t>
  </si>
  <si>
    <t>2.6</t>
  </si>
  <si>
    <t>2.6.1</t>
  </si>
  <si>
    <t>2.6.2</t>
  </si>
  <si>
    <t>2.7</t>
  </si>
  <si>
    <t>2.8</t>
  </si>
  <si>
    <t>2.9</t>
  </si>
  <si>
    <t>2.10</t>
  </si>
  <si>
    <t>2.11</t>
  </si>
  <si>
    <t>2.12</t>
  </si>
  <si>
    <t>2.13</t>
  </si>
  <si>
    <t>2.14</t>
  </si>
  <si>
    <t>3</t>
  </si>
  <si>
    <t>3.1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</si>
  <si>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</si>
  <si>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</si>
  <si>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</si>
  <si>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</si>
  <si>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</si>
  <si>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</si>
  <si>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</si>
  <si>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</si>
  <si>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</si>
  <si>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15.1</t>
  </si>
  <si>
    <t>15.2</t>
  </si>
  <si>
    <t>6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</si>
  <si>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</si>
  <si>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</si>
  <si>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</si>
  <si>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</si>
  <si>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</si>
  <si>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</si>
  <si>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</si>
  <si>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</si>
  <si>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</si>
  <si>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</si>
  <si>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</si>
  <si>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</si>
  <si>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</si>
  <si>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</si>
  <si>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</si>
  <si>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</si>
  <si>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</si>
  <si>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</si>
  <si>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</si>
  <si>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</si>
  <si>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</si>
  <si>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</si>
  <si>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4</t>
  </si>
  <si>
    <t>5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</si>
  <si>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</si>
  <si>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</si>
  <si>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</si>
  <si>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</si>
  <si>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</si>
  <si>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</si>
  <si>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</si>
  <si>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</si>
  <si>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</si>
  <si>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</si>
  <si>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</si>
  <si>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</si>
  <si>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</si>
  <si>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</si>
  <si>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</si>
  <si>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</si>
  <si>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</si>
  <si>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5.4.6</t>
  </si>
  <si>
    <t>5.5.1</t>
  </si>
  <si>
    <t>5.5.2</t>
  </si>
  <si>
    <t>5.5.3</t>
  </si>
  <si>
    <t>5.5.4</t>
  </si>
  <si>
    <t>5.5.5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</si>
  <si>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</si>
  <si>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</si>
  <si>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</si>
  <si>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</si>
  <si>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</si>
  <si>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</si>
  <si>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</si>
  <si>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</si>
  <si>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</si>
  <si>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5.6.10</t>
  </si>
  <si>
    <t>5.6.11</t>
  </si>
  <si>
    <t>5.6.12</t>
  </si>
  <si>
    <t>5.7.1</t>
  </si>
  <si>
    <t>5.7.2</t>
  </si>
  <si>
    <t>5.7.3</t>
  </si>
  <si>
    <t>5.7.4</t>
  </si>
  <si>
    <t>5.8.1</t>
  </si>
  <si>
    <t>5.8.2</t>
  </si>
  <si>
    <t>5.8.3</t>
  </si>
  <si>
    <t>5.8.4</t>
  </si>
  <si>
    <t>Работа не выполняется</t>
  </si>
  <si>
    <t>Горячая вода:</t>
  </si>
  <si>
    <t>ПНР</t>
  </si>
  <si>
    <t>разница</t>
  </si>
  <si>
    <t>МОП</t>
  </si>
  <si>
    <t>расценка</t>
  </si>
  <si>
    <t>расходы</t>
  </si>
  <si>
    <t>план</t>
  </si>
  <si>
    <t>портал</t>
  </si>
  <si>
    <t>коэффициент</t>
  </si>
  <si>
    <t>~m.s99992_1</t>
  </si>
  <si>
    <t>Уборка загрузочных клапанов мусоропровода</t>
  </si>
  <si>
    <t>Влажная протирка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</si>
  <si>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</si>
  <si>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</si>
  <si>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</si>
  <si>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</si>
  <si>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</si>
  <si>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</si>
  <si>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</si>
  <si>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</si>
  <si>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</si>
  <si>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2.8.10</t>
  </si>
  <si>
    <t>Влажная протирка плафонов на лестничных клетках</t>
  </si>
  <si>
    <t>Влажная протирка дверных полотен на лестничных клетках</t>
  </si>
  <si>
    <t>Влажная протирка подоконников</t>
  </si>
  <si>
    <t>Влажная протирка оконных решеток</t>
  </si>
  <si>
    <t>Влажная протирка чердачных лестниц</t>
  </si>
  <si>
    <t>Влажная протирка шкафов для электросчетчиков, слаботочных устройств</t>
  </si>
  <si>
    <t>Влажная протирка отопительных приборов</t>
  </si>
  <si>
    <t>Влажная протирка почтовых ящиков</t>
  </si>
  <si>
    <t>Влажная протирка стен, дверей кабины лифта</t>
  </si>
  <si>
    <t>2.9.1</t>
  </si>
  <si>
    <t>Очистка кровли от снега</t>
  </si>
  <si>
    <t>Очистка кровли от снега и наледеобразований</t>
  </si>
  <si>
    <t>2.9.2</t>
  </si>
  <si>
    <t>2.9.3</t>
  </si>
  <si>
    <t>Смена частей водосточных труб и прочистка внутреннего водостока</t>
  </si>
  <si>
    <t>Смена частей водосточных труб</t>
  </si>
  <si>
    <t>Прочистка водоприемной воронки внутреннего водостока</t>
  </si>
  <si>
    <t>2.10.1</t>
  </si>
  <si>
    <t>2.10.2</t>
  </si>
  <si>
    <t>Очистка подвалов и чердаков от мусора</t>
  </si>
  <si>
    <t>Уборка мусороприемной камеры</t>
  </si>
  <si>
    <t>Ремонт почтовых ящиков, установка, смена замка</t>
  </si>
  <si>
    <t>Иное (Работы по содержанию помещений, входящих в состав общего имущества в многоквартирном доме)</t>
  </si>
  <si>
    <t xml:space="preserve"> Работы по обеспечению вывоза твердых бытовых отходов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</si>
  <si>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</si>
  <si>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</si>
  <si>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</si>
  <si>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Восстановление гидроизоляции и систем водоотвода фундаментов</t>
  </si>
  <si>
    <t>5.1.2</t>
  </si>
  <si>
    <t>5.1.3</t>
  </si>
  <si>
    <t>5.1.4</t>
  </si>
  <si>
    <t>Восстановление поврежденных участков вентиляционных продухов</t>
  </si>
  <si>
    <t>Восстановление поврежденных участков входов в подвалы</t>
  </si>
  <si>
    <t>5.1.5</t>
  </si>
  <si>
    <t>Иное (Фундамент)</t>
  </si>
  <si>
    <t>Герметизация стыков стен и фасадов</t>
  </si>
  <si>
    <t>Ремонт штукатурки гладких фасадов</t>
  </si>
  <si>
    <t>Смена пластмассового короба домового знака или уличного указателя</t>
  </si>
  <si>
    <t>Восстановление гидроизоляции между цокольной частью здания и стенами</t>
  </si>
  <si>
    <t>Частичная смена отдельных деревянных элементов</t>
  </si>
  <si>
    <t>Иное (Перекрытия)</t>
  </si>
  <si>
    <t>5.3.4</t>
  </si>
  <si>
    <t>Устранение неисправностей и ремонт стальных, асбестоцементных и других кровельных покрытий</t>
  </si>
  <si>
    <t>Ремонт конструкций и элементов крыши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</si>
  <si>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</si>
  <si>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</si>
  <si>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</si>
  <si>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Разборка и ремонт кровли из рулонных материалов</t>
  </si>
  <si>
    <t>Иное (Крыши)</t>
  </si>
  <si>
    <t>5.4.4.1</t>
  </si>
  <si>
    <t>5.4.4.2</t>
  </si>
  <si>
    <t>Оконные и дверные заполнения на лестничных клетках и во вспомогательных помещениях общего пользования, входные двери</t>
  </si>
  <si>
    <t xml:space="preserve">Иное (Оконные и дверные заполнения на лестничных клетках и во вспомогательных помещениях общего пользования, входные двери)  </t>
  </si>
  <si>
    <t>5.5.6</t>
  </si>
  <si>
    <t>5.5.7</t>
  </si>
  <si>
    <t>Восстановление козырьков над входами в подъезды, ремонт кровельного покрытия козырьков, ложных балконов</t>
  </si>
  <si>
    <t>Ремонт полов (на лестницах, чердаках, в холлах и подвалах)</t>
  </si>
  <si>
    <t>Иное (Лестницы, пандусы, крыльца, козырьки над входами в подъезды, подвалы и над балконами верхних этажей)</t>
  </si>
  <si>
    <t>Внутренняя отделка в подъездах, технических помещениях, и других помещениях общего пользования</t>
  </si>
  <si>
    <t>Восстановление отделки стен</t>
  </si>
  <si>
    <t>Восстановление отделки потолков</t>
  </si>
  <si>
    <t>5.8.5</t>
  </si>
  <si>
    <t>Консервация (расконсервация) поливочной системы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</si>
  <si>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</si>
  <si>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Устранение засора внутреннего канализационного трубопровода</t>
  </si>
  <si>
    <t>Проверка заземления оболочки электрокабеля, оборудования (насосы, щитовые вентиляторы и др.)</t>
  </si>
  <si>
    <t>Замеры сопротивления изоляции проводов, трубопроводов и восстановление цепей заземления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</si>
  <si>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</si>
  <si>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6.25</t>
  </si>
  <si>
    <t>6.26</t>
  </si>
  <si>
    <t>6.27</t>
  </si>
  <si>
    <t>6.28</t>
  </si>
  <si>
    <t>6.29</t>
  </si>
  <si>
    <t>Работы по содержанию и ремонту мусоропроводов в многоквартирном доме</t>
  </si>
  <si>
    <t>Мелкий ремонт неисправностей мусоропровода</t>
  </si>
  <si>
    <t>Иное (Работы по содержанию и ремонту мусоропроводов в многоквартирном доме)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</si>
  <si>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</si>
  <si>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</si>
  <si>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</si>
  <si>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</si>
  <si>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</si>
  <si>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</si>
  <si>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</si>
  <si>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</si>
  <si>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</si>
  <si>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</si>
  <si>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Организация системы диспетчерского контроля и обеспечение диспетчерской связи с кабиной лифта</t>
  </si>
  <si>
    <t>Иное (Работы по содержанию и ремонту лифта (лифтов) в многоквартирном доме)</t>
  </si>
  <si>
    <t>Иное (Работы по содержанию и ремонту систем вентиляции)</t>
  </si>
  <si>
    <t>9.4</t>
  </si>
  <si>
    <t>10.3</t>
  </si>
  <si>
    <t>10.4</t>
  </si>
  <si>
    <t>11.3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</si>
  <si>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</si>
  <si>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</si>
  <si>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 xml:space="preserve"> 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</si>
  <si>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</si>
  <si>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</si>
  <si>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</si>
  <si>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12.2</t>
  </si>
  <si>
    <t>12.3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</si>
  <si>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</si>
  <si>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</si>
  <si>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Прочие работы и услуги по содержанию и ремонту общего имущества в многоквартирном доме</t>
  </si>
  <si>
    <t>16</t>
  </si>
  <si>
    <t>17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</si>
  <si>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</si>
  <si>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Очистка кровли и ее элементов (в том числе козырьков над подъездами) от мусора и листьев</t>
  </si>
  <si>
    <t>Ремонт лестничных клеток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</si>
  <si>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</si>
  <si>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Замена и восстановление работоспособности отдельных элементов системы внутридомового газового оборудования</t>
  </si>
  <si>
    <t>16.1</t>
  </si>
  <si>
    <t>16.2</t>
  </si>
  <si>
    <t>16.3</t>
  </si>
  <si>
    <t>Иное (Прочие работы и услуги по содержанию и ремонту общего имущества в многоквартирном доме)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</si>
  <si>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</si>
  <si>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</si>
  <si>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</si>
  <si>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</si>
  <si>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</si>
  <si>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</si>
  <si>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</si>
  <si>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</si>
  <si>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</si>
  <si>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</si>
  <si>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</si>
  <si>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Работы по содержанию помещений, входящих в состав общего имущества в многоквартирном доме</t>
  </si>
  <si>
    <t>Мытье лестничных площадок и маршей нижних 2-х этажей</t>
  </si>
  <si>
    <t>Мытье лестничных площадок и маршей выше 2-го этажа</t>
  </si>
  <si>
    <t>Восстановление поврежденных участков фундаментов</t>
  </si>
  <si>
    <t>Восстановление поврежденных участков цоколей</t>
  </si>
  <si>
    <t>Иное (Стены и фасад)</t>
  </si>
  <si>
    <t>Лестницы, пандусы, крыльца, козырьки над входами в подъезды, подвалы и над балконами верхних этажей</t>
  </si>
  <si>
    <t>Изготовление новых или ремонт существующих ходовых досок и переходных мостиков на чердаках, в подвалах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</si>
  <si>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</si>
  <si>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</si>
  <si>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Утепление вентиляционных и дымовых каналов</t>
  </si>
  <si>
    <t>Прочистка вентиляционных и дымовых каналов</t>
  </si>
  <si>
    <t>Поверка общедомовых приборов учета горячего и холодного водоснабжения, отопления, электроснабжения</t>
  </si>
  <si>
    <t>Ремонт общедомовых приборов учета горячего и холодного водоснабжения, отопления, электроснабжения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</si>
  <si>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</si>
  <si>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</si>
  <si>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</si>
  <si>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</si>
  <si>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</si>
  <si>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Иное (Работы по обеспечению требований пожарной безопасности)</t>
  </si>
  <si>
    <t xml:space="preserve">Проверка состояния системы внутридомового газового оборудования и ее отдельных элементов  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</si>
  <si>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</si>
  <si>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</si>
  <si>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</si>
  <si>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</si>
  <si>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~m.s9988_1f</t>
  </si>
  <si>
    <t>~m.s39_1f</t>
  </si>
  <si>
    <t>~m.s42_1f</t>
  </si>
  <si>
    <t>~m.s43_1f</t>
  </si>
  <si>
    <t>~m.s46_1f</t>
  </si>
  <si>
    <t>~m.s48_1f</t>
  </si>
  <si>
    <t>~m.s47_1f</t>
  </si>
  <si>
    <t>~m.s49_1f</t>
  </si>
  <si>
    <t>~m.s54_1f</t>
  </si>
  <si>
    <t>~m.s56_1f</t>
  </si>
  <si>
    <t>~m.s64_1f</t>
  </si>
  <si>
    <t>~m.s67_1f</t>
  </si>
  <si>
    <t>~m.s68_1f</t>
  </si>
  <si>
    <t>~m.s998_1f</t>
  </si>
  <si>
    <t>~m.s71_1f</t>
  </si>
  <si>
    <t>~m.s73_1f</t>
  </si>
  <si>
    <t>~m.s997_1f</t>
  </si>
  <si>
    <t>~m.s87_1f</t>
  </si>
  <si>
    <t>~m.s89_1f</t>
  </si>
  <si>
    <t>~m.s91_1f</t>
  </si>
  <si>
    <t>~m.s92_1f</t>
  </si>
  <si>
    <t>~m.s112_1f</t>
  </si>
  <si>
    <t>~m.s113_1f</t>
  </si>
  <si>
    <t>~m.s114_1f</t>
  </si>
  <si>
    <t>~m.s115_1f</t>
  </si>
  <si>
    <t>~m.s124_1f</t>
  </si>
  <si>
    <t>~m.s125_1f</t>
  </si>
  <si>
    <t>~m.s127_1f</t>
  </si>
  <si>
    <t>~m.s128_1f</t>
  </si>
  <si>
    <t>~m.s9923_1f</t>
  </si>
  <si>
    <t>~m.s9928_1f</t>
  </si>
  <si>
    <t>~m.s133_1f</t>
  </si>
  <si>
    <t>~m.s135_1f</t>
  </si>
  <si>
    <t>~m.s138_1f</t>
  </si>
  <si>
    <t>~m.s141_1f</t>
  </si>
  <si>
    <t>~m.s142_1f</t>
  </si>
  <si>
    <t>~m.s143_1f</t>
  </si>
  <si>
    <t>~m.s146_1f</t>
  </si>
  <si>
    <t>Фактическая стоимость в год за работы (услуги), руб.</t>
  </si>
  <si>
    <t>Фактическая стоимость в год за работы (услуги), тыс. руб.</t>
  </si>
  <si>
    <r>
      <t xml:space="preserve">Фактическая стоимость в год за работы (услуги), руб. </t>
    </r>
    <r>
      <rPr>
        <b/>
        <sz val="12"/>
        <color indexed="10"/>
        <rFont val="Times New Roman"/>
        <family val="1"/>
        <charset val="204"/>
      </rPr>
      <t>ЧЕРНОВИК</t>
    </r>
  </si>
  <si>
    <r>
      <t xml:space="preserve">Фактическая стоимость в год за работы (услуги),  руб. </t>
    </r>
    <r>
      <rPr>
        <b/>
        <sz val="12"/>
        <color indexed="10"/>
        <rFont val="Times New Roman"/>
        <family val="1"/>
        <charset val="204"/>
      </rPr>
      <t>ПОРТАЛ</t>
    </r>
  </si>
  <si>
    <t>Фактическое количество /объем</t>
  </si>
  <si>
    <t>~m.s9987_1f</t>
  </si>
  <si>
    <t>Приложение 4</t>
  </si>
  <si>
    <t>к постановлению Правительства Москвы</t>
  </si>
  <si>
    <t>от 22 ноября 2012 г. № 644</t>
  </si>
  <si>
    <t xml:space="preserve">ВНЕСЕНИЕ ИЗМЕНЕНИЙ В ПРИЛОЖЕНИЕ 1 </t>
  </si>
  <si>
    <t>К ПОСТАНОВЛЕНИЮ ПРАВИТЕЛЬСТВА МОСКВЫ</t>
  </si>
  <si>
    <t>ОТ 5 ОКТЯБРЯ 2012 Г. № 541-ПП</t>
  </si>
  <si>
    <t>Приложение 2 к приложению 2</t>
  </si>
  <si>
    <t>к Положению о государственной</t>
  </si>
  <si>
    <t>информационной системе «Реестр домовладений»</t>
  </si>
  <si>
    <t>* Перечень работ (услуг)  многоквартирного дома является примерным и основан на Правилах и нормах, утвержденных постановлением Госстроя России от 23.09.2003 № 170. Данный перечень работ может дополняться управляющей организацией при необходимости.</t>
  </si>
  <si>
    <t>Фактическая периодичность работ (услуг)</t>
  </si>
  <si>
    <t>~m.s97_1f</t>
  </si>
  <si>
    <t>~m.s35_1f</t>
  </si>
  <si>
    <t>~m.s126_1f</t>
  </si>
  <si>
    <t>4 категория</t>
  </si>
  <si>
    <t>лифт нет</t>
  </si>
  <si>
    <t>мусоропр. нет</t>
  </si>
  <si>
    <t>~m.s9981_1f</t>
  </si>
  <si>
    <t>~m.s999_1</t>
  </si>
  <si>
    <t>материал кровли</t>
  </si>
  <si>
    <t>Металл</t>
  </si>
  <si>
    <t>~IIF(SEEK(domte.domkrtip,"nsi","kod"),TRIM(nsi.lname),"")</t>
  </si>
  <si>
    <t>План по проведению работ (оказанию услуг) на 2018 год</t>
  </si>
  <si>
    <t>Форма факта по проведению работ (оказанию услуг) на 2017 год</t>
  </si>
  <si>
    <t>Плановая периодичность работ (услуг)</t>
  </si>
  <si>
    <t>Плановое количество /объем</t>
  </si>
  <si>
    <t>Плановая стоимость за единицу работ (услуг), руб.</t>
  </si>
  <si>
    <t>Плановая стоимость в год за работы (услуги), тыс. руб.</t>
  </si>
  <si>
    <t>площадь кровли</t>
  </si>
  <si>
    <t xml:space="preserve">в течение часов  после обнаружения </t>
  </si>
  <si>
    <t>кровля МЕТАЛЛ</t>
  </si>
  <si>
    <t>кровля НЕметалл</t>
  </si>
  <si>
    <t>Штучные материалы</t>
  </si>
  <si>
    <t>кв.м</t>
  </si>
  <si>
    <t>по мере необходимости</t>
  </si>
  <si>
    <t>Очистка кровли от снега (свесы)</t>
  </si>
  <si>
    <t>раз в день, кроме праздничных и воскресных дней</t>
  </si>
  <si>
    <t>шт.</t>
  </si>
  <si>
    <t>Незамедлительное реагирование с момента получения заявки</t>
  </si>
  <si>
    <t xml:space="preserve"> </t>
  </si>
  <si>
    <t>раз в день</t>
  </si>
  <si>
    <t>50 лет Октября 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</si>
</sst>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000000"/>
    <numFmt numFmtId="167" formatCode="0.0000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7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/>
    <xf numFmtId="0" fontId="8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/>
    <xf numFmtId="3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1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3" fillId="0" borderId="0" xfId="0" applyNumberFormat="1" applyFont="1" applyFill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vertical="center"/>
    </xf>
    <xf numFmtId="4" fontId="8" fillId="3" borderId="0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/>
    <xf numFmtId="0" fontId="8" fillId="3" borderId="0" xfId="0" applyFont="1" applyFill="1"/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" fontId="7" fillId="3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4" borderId="0" xfId="0" applyFont="1" applyFill="1"/>
    <xf numFmtId="167" fontId="8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7"/>
  <sheetViews>
    <sheetView topLeftCell="A10" zoomScale="75" zoomScaleNormal="75" workbookViewId="0">
      <selection activeCell="D22" sqref="D22"/>
    </sheetView>
  </sheetViews>
  <sheetFormatPr defaultRowHeight="15.75" x14ac:dyDescent="0.25"/>
  <cols>
    <col min="1" max="1" width="8.140625" style="25" customWidth="1"/>
    <col min="2" max="2" width="48.5703125" style="24" customWidth="1"/>
    <col min="3" max="3" width="4.85546875" style="24" customWidth="1"/>
    <col min="4" max="4" width="27.85546875" style="24" customWidth="1"/>
    <col min="5" max="6" width="14.42578125" style="24" customWidth="1"/>
    <col min="7" max="7" width="17.28515625" style="24" customWidth="1"/>
    <col min="8" max="8" width="15.42578125" style="24" customWidth="1"/>
    <col min="9" max="9" width="17.28515625" style="24" customWidth="1"/>
    <col min="10" max="10" width="17.5703125" style="24" customWidth="1"/>
    <col min="11" max="11" width="18" style="24" customWidth="1"/>
    <col min="12" max="12" width="10.7109375" style="24" customWidth="1"/>
    <col min="13" max="13" width="14.85546875" style="24" customWidth="1"/>
    <col min="14" max="14" width="15.42578125" style="65" customWidth="1"/>
    <col min="15" max="15" width="23.7109375" style="61" customWidth="1"/>
    <col min="16" max="16" width="11.28515625" style="23" customWidth="1"/>
    <col min="17" max="17" width="14" style="24" customWidth="1"/>
    <col min="18" max="18" width="14.5703125" style="24" customWidth="1"/>
    <col min="19" max="19" width="13.5703125" style="24" customWidth="1"/>
    <col min="20" max="21" width="11.140625" style="24" customWidth="1"/>
    <col min="22" max="22" width="11.28515625" style="24" customWidth="1"/>
    <col min="23" max="24" width="12.28515625" style="24" customWidth="1"/>
    <col min="25" max="25" width="13.28515625" style="24" customWidth="1"/>
    <col min="26" max="26" width="12.5703125" style="24" customWidth="1"/>
    <col min="27" max="16384" width="9.140625" style="24"/>
  </cols>
  <sheetData>
    <row r="1" spans="1:16" x14ac:dyDescent="0.25">
      <c r="C1" s="111" t="s">
        <v>468</v>
      </c>
      <c r="D1" s="111"/>
      <c r="E1" s="111"/>
      <c r="F1" s="111"/>
      <c r="G1" s="111"/>
      <c r="H1" s="111"/>
      <c r="I1" s="111"/>
    </row>
    <row r="2" spans="1:16" x14ac:dyDescent="0.25">
      <c r="C2" s="112" t="s">
        <v>469</v>
      </c>
      <c r="D2" s="112"/>
      <c r="E2" s="112"/>
      <c r="F2" s="112"/>
      <c r="G2" s="112"/>
      <c r="H2" s="112"/>
      <c r="I2" s="112"/>
    </row>
    <row r="3" spans="1:16" x14ac:dyDescent="0.25">
      <c r="C3" s="112" t="s">
        <v>470</v>
      </c>
      <c r="D3" s="112"/>
      <c r="E3" s="112"/>
      <c r="F3" s="112"/>
      <c r="G3" s="112"/>
      <c r="H3" s="112"/>
      <c r="I3" s="112"/>
    </row>
    <row r="4" spans="1:16" x14ac:dyDescent="0.25">
      <c r="D4" s="75"/>
      <c r="E4" s="22" t="s">
        <v>471</v>
      </c>
      <c r="F4" s="75"/>
    </row>
    <row r="5" spans="1:16" x14ac:dyDescent="0.25">
      <c r="D5" s="75"/>
      <c r="E5" s="22" t="s">
        <v>472</v>
      </c>
      <c r="F5" s="75"/>
    </row>
    <row r="6" spans="1:16" x14ac:dyDescent="0.25">
      <c r="D6" s="75"/>
      <c r="E6" s="22" t="s">
        <v>473</v>
      </c>
      <c r="F6" s="75"/>
    </row>
    <row r="7" spans="1:16" x14ac:dyDescent="0.25">
      <c r="C7" s="111" t="s">
        <v>474</v>
      </c>
      <c r="D7" s="111"/>
      <c r="E7" s="111"/>
      <c r="F7" s="111"/>
      <c r="G7" s="111"/>
      <c r="H7" s="111"/>
      <c r="I7" s="111"/>
    </row>
    <row r="8" spans="1:16" x14ac:dyDescent="0.25">
      <c r="C8" s="111" t="s">
        <v>475</v>
      </c>
      <c r="D8" s="111"/>
      <c r="E8" s="111"/>
      <c r="F8" s="111"/>
      <c r="G8" s="111"/>
      <c r="H8" s="111"/>
      <c r="I8" s="111"/>
    </row>
    <row r="9" spans="1:16" x14ac:dyDescent="0.25">
      <c r="C9" s="111" t="s">
        <v>476</v>
      </c>
      <c r="D9" s="111"/>
      <c r="E9" s="111"/>
      <c r="F9" s="111"/>
      <c r="G9" s="111"/>
      <c r="H9" s="111"/>
      <c r="I9" s="111"/>
    </row>
    <row r="10" spans="1:16" x14ac:dyDescent="0.25">
      <c r="A10" s="109" t="s">
        <v>491</v>
      </c>
      <c r="B10" s="109"/>
      <c r="C10" s="109"/>
      <c r="D10" s="109"/>
      <c r="E10" s="109"/>
      <c r="F10" s="109"/>
      <c r="G10" s="109"/>
      <c r="H10" s="109"/>
      <c r="I10" s="109"/>
      <c r="J10" s="46"/>
      <c r="K10" s="46"/>
      <c r="L10" s="46"/>
      <c r="M10" s="46"/>
    </row>
    <row r="11" spans="1:16" x14ac:dyDescent="0.25">
      <c r="A11" s="109" t="s">
        <v>64</v>
      </c>
      <c r="B11" s="109"/>
      <c r="C11" s="109"/>
      <c r="D11" s="109"/>
      <c r="E11" s="109"/>
      <c r="F11" s="109"/>
      <c r="G11" s="109"/>
      <c r="H11" s="109"/>
      <c r="I11" s="109"/>
      <c r="J11" s="46"/>
      <c r="K11" s="46"/>
      <c r="L11" s="46"/>
      <c r="M11" s="46"/>
    </row>
    <row r="12" spans="1:16" x14ac:dyDescent="0.25">
      <c r="A12" s="109" t="s">
        <v>152</v>
      </c>
      <c r="B12" s="109"/>
      <c r="C12" s="109"/>
      <c r="D12" s="109"/>
      <c r="E12" s="109"/>
      <c r="F12" s="109"/>
      <c r="G12" s="109"/>
      <c r="H12" s="109"/>
      <c r="I12" s="109"/>
      <c r="J12" s="46"/>
      <c r="K12" s="46"/>
      <c r="L12" s="46"/>
      <c r="M12" s="46"/>
    </row>
    <row r="13" spans="1:16" x14ac:dyDescent="0.25">
      <c r="A13" s="109" t="s">
        <v>66</v>
      </c>
      <c r="B13" s="109"/>
      <c r="C13" s="109"/>
      <c r="D13" s="109"/>
      <c r="E13" s="109"/>
      <c r="F13" s="109"/>
      <c r="G13" s="109"/>
      <c r="H13" s="109"/>
      <c r="I13" s="109"/>
      <c r="J13" s="46"/>
      <c r="K13" s="46"/>
      <c r="L13" s="46"/>
      <c r="M13" s="46"/>
    </row>
    <row r="14" spans="1:16" x14ac:dyDescent="0.25">
      <c r="A14" s="64"/>
      <c r="B14" s="64"/>
      <c r="C14" s="64"/>
      <c r="D14" s="64"/>
      <c r="E14" s="64"/>
      <c r="F14" s="64"/>
      <c r="G14" s="64"/>
      <c r="H14" s="110" t="s">
        <v>482</v>
      </c>
      <c r="I14" s="110"/>
      <c r="J14" s="91" t="s">
        <v>498</v>
      </c>
      <c r="K14" s="64"/>
      <c r="L14" s="64"/>
      <c r="M14" s="64"/>
    </row>
    <row r="15" spans="1:16" x14ac:dyDescent="0.25">
      <c r="F15" s="83"/>
      <c r="G15" s="83"/>
      <c r="H15" s="63" t="s">
        <v>483</v>
      </c>
      <c r="I15" s="63" t="s">
        <v>484</v>
      </c>
      <c r="J15" s="91" t="s">
        <v>499</v>
      </c>
    </row>
    <row r="16" spans="1:16" ht="113.25" customHeight="1" x14ac:dyDescent="0.25">
      <c r="A16" s="17" t="s">
        <v>153</v>
      </c>
      <c r="B16" s="62" t="s">
        <v>0</v>
      </c>
      <c r="C16" s="105" t="s">
        <v>478</v>
      </c>
      <c r="D16" s="105"/>
      <c r="E16" s="62" t="s">
        <v>65</v>
      </c>
      <c r="F16" s="62" t="s">
        <v>466</v>
      </c>
      <c r="G16" s="62" t="s">
        <v>462</v>
      </c>
      <c r="H16" s="62" t="s">
        <v>463</v>
      </c>
      <c r="I16" s="62" t="s">
        <v>464</v>
      </c>
      <c r="J16" s="62" t="s">
        <v>465</v>
      </c>
      <c r="K16" s="103" t="s">
        <v>254</v>
      </c>
      <c r="L16" s="104"/>
      <c r="M16" s="104"/>
      <c r="N16" s="24"/>
      <c r="O16" s="24"/>
      <c r="P16" s="66"/>
    </row>
    <row r="17" spans="1:22" x14ac:dyDescent="0.25">
      <c r="A17" s="2">
        <v>1</v>
      </c>
      <c r="B17" s="62">
        <v>2</v>
      </c>
      <c r="C17" s="105">
        <v>3</v>
      </c>
      <c r="D17" s="105"/>
      <c r="E17" s="62">
        <v>4</v>
      </c>
      <c r="F17" s="62">
        <v>5</v>
      </c>
      <c r="G17" s="62">
        <v>6</v>
      </c>
      <c r="H17" s="62">
        <v>7</v>
      </c>
      <c r="I17" s="62"/>
      <c r="J17" s="62"/>
      <c r="K17" s="65" t="s">
        <v>257</v>
      </c>
      <c r="L17" s="61"/>
      <c r="M17" s="65" t="s">
        <v>258</v>
      </c>
      <c r="N17" s="65" t="s">
        <v>259</v>
      </c>
      <c r="O17" s="24"/>
      <c r="P17" s="65"/>
      <c r="Q17" s="65"/>
    </row>
    <row r="18" spans="1:22" s="27" customFormat="1" ht="31.5" x14ac:dyDescent="0.25">
      <c r="A18" s="17">
        <v>1</v>
      </c>
      <c r="B18" s="18" t="s">
        <v>154</v>
      </c>
      <c r="C18" s="62">
        <v>1</v>
      </c>
      <c r="D18" s="1" t="s">
        <v>148</v>
      </c>
      <c r="E18" s="62" t="s">
        <v>115</v>
      </c>
      <c r="F18" s="16"/>
      <c r="G18" s="16"/>
      <c r="H18" s="16" t="e">
        <f>ROUND(J18/1000,2)</f>
        <v>#VALUE!</v>
      </c>
      <c r="I18" s="16" t="s">
        <v>424</v>
      </c>
      <c r="J18" s="16" t="str">
        <f>I18</f>
        <v>~m.s9988_1f</v>
      </c>
      <c r="K18" s="61" t="s">
        <v>467</v>
      </c>
      <c r="L18" s="64"/>
      <c r="M18" s="61" t="e">
        <f>SUM(M20:M49)</f>
        <v>#VALUE!</v>
      </c>
      <c r="N18" s="50" t="e">
        <f>ROUND(K18/M18,8)</f>
        <v>#VALUE!</v>
      </c>
      <c r="O18" s="51">
        <v>1</v>
      </c>
      <c r="P18" s="61"/>
      <c r="Q18" s="50"/>
      <c r="R18" s="51"/>
    </row>
    <row r="19" spans="1:22" s="27" customFormat="1" ht="47.25" x14ac:dyDescent="0.25">
      <c r="A19" s="17">
        <v>2</v>
      </c>
      <c r="B19" s="1" t="s">
        <v>399</v>
      </c>
      <c r="C19" s="62"/>
      <c r="D19" s="1"/>
      <c r="E19" s="62"/>
      <c r="F19" s="16"/>
      <c r="G19" s="16"/>
      <c r="H19" s="16" t="e">
        <f>H20+H21+H22+H23+H24+H25+H28+H29+H40+H44+H47+H48+H49+H50</f>
        <v>#VALUE!</v>
      </c>
      <c r="I19" s="16" t="e">
        <f>SUM(I20:I50)</f>
        <v>#VALUE!</v>
      </c>
      <c r="J19" s="16" t="e">
        <f>SUM(J20:J50)</f>
        <v>#VALUE!</v>
      </c>
      <c r="K19" s="35" t="s">
        <v>255</v>
      </c>
      <c r="L19" s="35" t="s">
        <v>129</v>
      </c>
      <c r="M19" s="32" t="s">
        <v>256</v>
      </c>
      <c r="P19" s="32"/>
    </row>
    <row r="20" spans="1:22" ht="31.5" x14ac:dyDescent="0.25">
      <c r="A20" s="3" t="s">
        <v>69</v>
      </c>
      <c r="B20" s="5" t="s">
        <v>1</v>
      </c>
      <c r="C20" s="13">
        <v>1</v>
      </c>
      <c r="D20" s="5" t="s">
        <v>140</v>
      </c>
      <c r="E20" s="28" t="s">
        <v>113</v>
      </c>
      <c r="F20" s="29" t="s">
        <v>116</v>
      </c>
      <c r="G20" s="29" t="e">
        <f>IF($N$18&gt;1,ROUND(K20*$O$18,2),ROUND(K20*$N$18,2))</f>
        <v>#VALUE!</v>
      </c>
      <c r="H20" s="19" t="e">
        <f>ROUND(J20/1000,2)</f>
        <v>#VALUE!</v>
      </c>
      <c r="I20" s="19" t="e">
        <f>ROUND(F20*G20*299,2)</f>
        <v>#VALUE!</v>
      </c>
      <c r="J20" s="19" t="e">
        <f>I20</f>
        <v>#VALUE!</v>
      </c>
      <c r="K20" s="41">
        <v>1.85</v>
      </c>
      <c r="L20" s="41">
        <v>299</v>
      </c>
      <c r="M20" s="41" t="e">
        <f>ROUND(L20*K20*F20,2)</f>
        <v>#VALUE!</v>
      </c>
      <c r="N20" s="41"/>
      <c r="O20" s="41"/>
      <c r="P20" s="41"/>
    </row>
    <row r="21" spans="1:22" ht="31.5" x14ac:dyDescent="0.25">
      <c r="A21" s="3" t="s">
        <v>68</v>
      </c>
      <c r="B21" s="5" t="s">
        <v>2</v>
      </c>
      <c r="C21" s="13">
        <v>1</v>
      </c>
      <c r="D21" s="5" t="s">
        <v>141</v>
      </c>
      <c r="E21" s="28" t="s">
        <v>113</v>
      </c>
      <c r="F21" s="29" t="s">
        <v>117</v>
      </c>
      <c r="G21" s="29" t="e">
        <f>IF($N$18&gt;1,ROUND(K21*$O$18,2),ROUND(K21*$N$18,2))</f>
        <v>#VALUE!</v>
      </c>
      <c r="H21" s="19" t="e">
        <f>ROUND(J21/1000,2)</f>
        <v>#VALUE!</v>
      </c>
      <c r="I21" s="19" t="e">
        <f>ROUND(F21*G21*52,2)</f>
        <v>#VALUE!</v>
      </c>
      <c r="J21" s="19" t="e">
        <f>I21</f>
        <v>#VALUE!</v>
      </c>
      <c r="K21" s="41">
        <v>1.42</v>
      </c>
      <c r="L21" s="41">
        <v>104</v>
      </c>
      <c r="M21" s="41" t="e">
        <f t="shared" ref="M21:M47" si="0">ROUND(L21*K21*F21,2)</f>
        <v>#VALUE!</v>
      </c>
      <c r="N21" s="41"/>
      <c r="O21" s="41"/>
      <c r="P21" s="41"/>
    </row>
    <row r="22" spans="1:22" ht="31.5" x14ac:dyDescent="0.25">
      <c r="A22" s="3" t="s">
        <v>155</v>
      </c>
      <c r="B22" s="4" t="s">
        <v>3</v>
      </c>
      <c r="C22" s="14">
        <v>0</v>
      </c>
      <c r="D22" s="4" t="s">
        <v>149</v>
      </c>
      <c r="E22" s="14" t="s">
        <v>115</v>
      </c>
      <c r="F22" s="29"/>
      <c r="G22" s="29"/>
      <c r="H22" s="19"/>
      <c r="I22" s="19"/>
      <c r="J22" s="19"/>
      <c r="K22" s="41"/>
      <c r="L22" s="41"/>
      <c r="M22" s="41"/>
      <c r="N22" s="41"/>
      <c r="O22" s="41"/>
      <c r="P22" s="41"/>
      <c r="T22" s="30"/>
      <c r="U22" s="30"/>
      <c r="V22" s="30"/>
    </row>
    <row r="23" spans="1:22" x14ac:dyDescent="0.25">
      <c r="A23" s="3" t="s">
        <v>156</v>
      </c>
      <c r="B23" s="4" t="s">
        <v>261</v>
      </c>
      <c r="C23" s="14">
        <v>0</v>
      </c>
      <c r="D23" s="4" t="s">
        <v>149</v>
      </c>
      <c r="E23" s="14" t="s">
        <v>115</v>
      </c>
      <c r="F23" s="29"/>
      <c r="G23" s="29"/>
      <c r="H23" s="19"/>
      <c r="I23" s="19"/>
      <c r="J23" s="19"/>
      <c r="K23" s="41"/>
      <c r="L23" s="41"/>
      <c r="M23" s="41"/>
      <c r="N23" s="41"/>
      <c r="O23" s="41"/>
      <c r="P23" s="41"/>
      <c r="T23" s="30"/>
      <c r="U23" s="30"/>
      <c r="V23" s="30"/>
    </row>
    <row r="24" spans="1:22" x14ac:dyDescent="0.25">
      <c r="A24" s="3" t="s">
        <v>157</v>
      </c>
      <c r="B24" s="4" t="s">
        <v>4</v>
      </c>
      <c r="C24" s="14">
        <v>0</v>
      </c>
      <c r="D24" s="4" t="s">
        <v>149</v>
      </c>
      <c r="E24" s="14" t="s">
        <v>115</v>
      </c>
      <c r="F24" s="29"/>
      <c r="G24" s="29"/>
      <c r="H24" s="19"/>
      <c r="I24" s="19"/>
      <c r="J24" s="19"/>
      <c r="K24" s="41"/>
      <c r="L24" s="41"/>
      <c r="M24" s="41"/>
      <c r="N24" s="41"/>
      <c r="O24" s="41"/>
      <c r="P24" s="41"/>
    </row>
    <row r="25" spans="1:22" x14ac:dyDescent="0.25">
      <c r="A25" s="3" t="s">
        <v>158</v>
      </c>
      <c r="B25" s="4" t="s">
        <v>5</v>
      </c>
      <c r="C25" s="14"/>
      <c r="D25" s="5"/>
      <c r="E25" s="28"/>
      <c r="F25" s="29"/>
      <c r="G25" s="29"/>
      <c r="H25" s="19" t="e">
        <f>H26+H27</f>
        <v>#VALUE!</v>
      </c>
      <c r="I25" s="19"/>
      <c r="J25" s="19"/>
      <c r="K25" s="41"/>
      <c r="L25" s="41"/>
      <c r="M25" s="41"/>
      <c r="N25" s="41"/>
      <c r="O25" s="41"/>
      <c r="P25" s="41"/>
    </row>
    <row r="26" spans="1:22" ht="15.75" customHeight="1" x14ac:dyDescent="0.25">
      <c r="A26" s="3" t="s">
        <v>159</v>
      </c>
      <c r="B26" s="4" t="s">
        <v>400</v>
      </c>
      <c r="C26" s="14">
        <v>1</v>
      </c>
      <c r="D26" s="5" t="s">
        <v>140</v>
      </c>
      <c r="E26" s="28" t="s">
        <v>113</v>
      </c>
      <c r="F26" s="29" t="s">
        <v>116</v>
      </c>
      <c r="G26" s="29" t="e">
        <f>IF($N$18&gt;1,ROUND(K26*$O$18,2),ROUND(K26*$N$18,2))</f>
        <v>#VALUE!</v>
      </c>
      <c r="H26" s="19" t="e">
        <f>ROUND(J26/1000,2)</f>
        <v>#VALUE!</v>
      </c>
      <c r="I26" s="19" t="e">
        <f>ROUND(F26*G26*299,2)</f>
        <v>#VALUE!</v>
      </c>
      <c r="J26" s="19" t="e">
        <f>I26</f>
        <v>#VALUE!</v>
      </c>
      <c r="K26" s="41">
        <v>4.53</v>
      </c>
      <c r="L26" s="41">
        <v>299</v>
      </c>
      <c r="M26" s="41" t="e">
        <f t="shared" si="0"/>
        <v>#VALUE!</v>
      </c>
      <c r="N26" s="41"/>
      <c r="O26" s="41"/>
      <c r="P26" s="41"/>
    </row>
    <row r="27" spans="1:22" ht="31.5" x14ac:dyDescent="0.25">
      <c r="A27" s="3" t="s">
        <v>160</v>
      </c>
      <c r="B27" s="4" t="s">
        <v>401</v>
      </c>
      <c r="C27" s="14">
        <v>2</v>
      </c>
      <c r="D27" s="4" t="s">
        <v>142</v>
      </c>
      <c r="E27" s="28" t="s">
        <v>113</v>
      </c>
      <c r="F27" s="29" t="s">
        <v>117</v>
      </c>
      <c r="G27" s="29" t="e">
        <f>IF($N$18&gt;1,ROUND(K27*$O$18,2),ROUND(K27*$N$18,2))</f>
        <v>#VALUE!</v>
      </c>
      <c r="H27" s="19" t="e">
        <f>ROUND(J27/1000,2)</f>
        <v>#VALUE!</v>
      </c>
      <c r="I27" s="19" t="e">
        <f>ROUND(F27*G27*12,2)</f>
        <v>#VALUE!</v>
      </c>
      <c r="J27" s="19" t="e">
        <f>I27</f>
        <v>#VALUE!</v>
      </c>
      <c r="K27" s="41">
        <v>3.71</v>
      </c>
      <c r="L27" s="41">
        <v>24</v>
      </c>
      <c r="M27" s="41" t="e">
        <f t="shared" si="0"/>
        <v>#VALUE!</v>
      </c>
      <c r="N27" s="41"/>
      <c r="O27" s="41"/>
      <c r="P27" s="41"/>
    </row>
    <row r="28" spans="1:22" x14ac:dyDescent="0.25">
      <c r="A28" s="3" t="s">
        <v>161</v>
      </c>
      <c r="B28" s="4" t="s">
        <v>6</v>
      </c>
      <c r="C28" s="14">
        <v>1</v>
      </c>
      <c r="D28" s="4" t="s">
        <v>143</v>
      </c>
      <c r="E28" s="28" t="s">
        <v>113</v>
      </c>
      <c r="F28" s="29" t="s">
        <v>118</v>
      </c>
      <c r="G28" s="29" t="e">
        <f>IF($N$18&gt;1,ROUND(K28*$O$18,2),ROUND(K28*$N$18,2))</f>
        <v>#VALUE!</v>
      </c>
      <c r="H28" s="19" t="e">
        <f>ROUND(J28/1000,2)</f>
        <v>#VALUE!</v>
      </c>
      <c r="I28" s="19" t="e">
        <f>ROUND(F28*G28*1,2)</f>
        <v>#VALUE!</v>
      </c>
      <c r="J28" s="19" t="e">
        <f>I28</f>
        <v>#VALUE!</v>
      </c>
      <c r="K28" s="41">
        <v>9.3800000000000008</v>
      </c>
      <c r="L28" s="41">
        <v>1</v>
      </c>
      <c r="M28" s="41" t="e">
        <f t="shared" si="0"/>
        <v>#VALUE!</v>
      </c>
      <c r="N28" s="41"/>
      <c r="O28" s="41"/>
      <c r="P28" s="41"/>
    </row>
    <row r="29" spans="1:22" x14ac:dyDescent="0.25">
      <c r="A29" s="3" t="s">
        <v>162</v>
      </c>
      <c r="B29" s="4" t="s">
        <v>262</v>
      </c>
      <c r="C29" s="14"/>
      <c r="D29" s="4"/>
      <c r="E29" s="28"/>
      <c r="F29" s="29"/>
      <c r="G29" s="29"/>
      <c r="H29" s="19" t="e">
        <f>H30+H31+H32+H33+H34+H35+H36+H37+H38+H39</f>
        <v>#VALUE!</v>
      </c>
      <c r="I29" s="19"/>
      <c r="J29" s="19"/>
      <c r="K29" s="41"/>
      <c r="L29" s="41"/>
      <c r="M29" s="41"/>
      <c r="N29" s="41"/>
      <c r="O29" s="41"/>
      <c r="P29" s="41"/>
    </row>
    <row r="30" spans="1:22" x14ac:dyDescent="0.25">
      <c r="A30" s="3" t="s">
        <v>263</v>
      </c>
      <c r="B30" s="4" t="s">
        <v>7</v>
      </c>
      <c r="C30" s="14">
        <v>1</v>
      </c>
      <c r="D30" s="4" t="s">
        <v>143</v>
      </c>
      <c r="E30" s="28" t="s">
        <v>113</v>
      </c>
      <c r="F30" s="29" t="s">
        <v>120</v>
      </c>
      <c r="G30" s="29" t="e">
        <f t="shared" ref="G30:G38" si="1">IF($N$18&gt;1,ROUND(K30*$O$18,2),ROUND(K30*$N$18,2))</f>
        <v>#VALUE!</v>
      </c>
      <c r="H30" s="19" t="e">
        <f t="shared" ref="H30:H38" si="2">ROUND(J30/1000,2)</f>
        <v>#VALUE!</v>
      </c>
      <c r="I30" s="19" t="e">
        <f>ROUND(F30*G30*1,2)</f>
        <v>#VALUE!</v>
      </c>
      <c r="J30" s="19" t="e">
        <f t="shared" ref="J30:J38" si="3">I30</f>
        <v>#VALUE!</v>
      </c>
      <c r="K30" s="41">
        <v>3.13</v>
      </c>
      <c r="L30" s="41">
        <v>1</v>
      </c>
      <c r="M30" s="41" t="e">
        <f t="shared" si="0"/>
        <v>#VALUE!</v>
      </c>
      <c r="N30" s="41"/>
      <c r="O30" s="41"/>
      <c r="P30" s="41"/>
    </row>
    <row r="31" spans="1:22" ht="31.5" x14ac:dyDescent="0.25">
      <c r="A31" s="3" t="s">
        <v>264</v>
      </c>
      <c r="B31" s="4" t="s">
        <v>273</v>
      </c>
      <c r="C31" s="14">
        <v>1</v>
      </c>
      <c r="D31" s="4" t="s">
        <v>143</v>
      </c>
      <c r="E31" s="28" t="s">
        <v>114</v>
      </c>
      <c r="F31" s="29" t="s">
        <v>125</v>
      </c>
      <c r="G31" s="29" t="e">
        <f t="shared" si="1"/>
        <v>#VALUE!</v>
      </c>
      <c r="H31" s="19" t="e">
        <f t="shared" si="2"/>
        <v>#VALUE!</v>
      </c>
      <c r="I31" s="19" t="e">
        <f>ROUND(F31*G31*1,2)</f>
        <v>#VALUE!</v>
      </c>
      <c r="J31" s="19" t="e">
        <f t="shared" si="3"/>
        <v>#VALUE!</v>
      </c>
      <c r="K31" s="41">
        <v>1.95</v>
      </c>
      <c r="L31" s="41">
        <v>1</v>
      </c>
      <c r="M31" s="41" t="e">
        <f t="shared" si="0"/>
        <v>#VALUE!</v>
      </c>
      <c r="N31" s="41"/>
      <c r="O31" s="41"/>
      <c r="P31" s="41"/>
    </row>
    <row r="32" spans="1:22" ht="31.5" x14ac:dyDescent="0.25">
      <c r="A32" s="3" t="s">
        <v>265</v>
      </c>
      <c r="B32" s="4" t="s">
        <v>274</v>
      </c>
      <c r="C32" s="14">
        <v>1</v>
      </c>
      <c r="D32" s="4" t="s">
        <v>143</v>
      </c>
      <c r="E32" s="28" t="s">
        <v>113</v>
      </c>
      <c r="F32" s="29" t="s">
        <v>119</v>
      </c>
      <c r="G32" s="29" t="e">
        <f t="shared" si="1"/>
        <v>#VALUE!</v>
      </c>
      <c r="H32" s="19" t="e">
        <f t="shared" si="2"/>
        <v>#VALUE!</v>
      </c>
      <c r="I32" s="19" t="e">
        <f>ROUND(F32*G32*1,2)</f>
        <v>#VALUE!</v>
      </c>
      <c r="J32" s="19" t="e">
        <f t="shared" si="3"/>
        <v>#VALUE!</v>
      </c>
      <c r="K32" s="41">
        <v>4.5599999999999996</v>
      </c>
      <c r="L32" s="41">
        <v>1</v>
      </c>
      <c r="M32" s="41" t="e">
        <f t="shared" si="0"/>
        <v>#VALUE!</v>
      </c>
      <c r="N32" s="41"/>
      <c r="O32" s="41"/>
      <c r="P32" s="41"/>
    </row>
    <row r="33" spans="1:16" x14ac:dyDescent="0.25">
      <c r="A33" s="3" t="s">
        <v>266</v>
      </c>
      <c r="B33" s="4" t="s">
        <v>275</v>
      </c>
      <c r="C33" s="14">
        <v>2</v>
      </c>
      <c r="D33" s="4" t="s">
        <v>143</v>
      </c>
      <c r="E33" s="28" t="s">
        <v>113</v>
      </c>
      <c r="F33" s="29" t="s">
        <v>121</v>
      </c>
      <c r="G33" s="29" t="e">
        <f t="shared" si="1"/>
        <v>#VALUE!</v>
      </c>
      <c r="H33" s="19" t="e">
        <f t="shared" si="2"/>
        <v>#VALUE!</v>
      </c>
      <c r="I33" s="19" t="e">
        <f>ROUND(F33*G33*2,2)</f>
        <v>#VALUE!</v>
      </c>
      <c r="J33" s="19" t="e">
        <f t="shared" si="3"/>
        <v>#VALUE!</v>
      </c>
      <c r="K33" s="41">
        <v>4.54</v>
      </c>
      <c r="L33" s="41">
        <v>2</v>
      </c>
      <c r="M33" s="41" t="e">
        <f t="shared" si="0"/>
        <v>#VALUE!</v>
      </c>
      <c r="N33" s="41"/>
      <c r="O33" s="41"/>
      <c r="P33" s="41"/>
    </row>
    <row r="34" spans="1:16" x14ac:dyDescent="0.25">
      <c r="A34" s="3" t="s">
        <v>267</v>
      </c>
      <c r="B34" s="4" t="s">
        <v>276</v>
      </c>
      <c r="C34" s="14">
        <v>0</v>
      </c>
      <c r="D34" s="4" t="s">
        <v>149</v>
      </c>
      <c r="E34" s="28"/>
      <c r="F34" s="29"/>
      <c r="G34" s="29"/>
      <c r="H34" s="19"/>
      <c r="I34" s="19"/>
      <c r="J34" s="19"/>
      <c r="K34" s="41"/>
      <c r="L34" s="41"/>
      <c r="M34" s="41"/>
      <c r="N34" s="41"/>
      <c r="O34" s="41"/>
      <c r="P34" s="41"/>
    </row>
    <row r="35" spans="1:16" x14ac:dyDescent="0.25">
      <c r="A35" s="3" t="s">
        <v>268</v>
      </c>
      <c r="B35" s="4" t="s">
        <v>277</v>
      </c>
      <c r="C35" s="14">
        <v>0</v>
      </c>
      <c r="D35" s="4" t="s">
        <v>149</v>
      </c>
      <c r="E35" s="28" t="s">
        <v>113</v>
      </c>
      <c r="F35" s="29" t="s">
        <v>127</v>
      </c>
      <c r="G35" s="29" t="e">
        <f t="shared" si="1"/>
        <v>#VALUE!</v>
      </c>
      <c r="H35" s="19" t="e">
        <f t="shared" si="2"/>
        <v>#VALUE!</v>
      </c>
      <c r="I35" s="19" t="e">
        <f>ROUND(F35*G35*1,2)</f>
        <v>#VALUE!</v>
      </c>
      <c r="J35" s="19" t="e">
        <f t="shared" si="3"/>
        <v>#VALUE!</v>
      </c>
      <c r="K35" s="41">
        <v>2.93</v>
      </c>
      <c r="L35" s="41">
        <v>1</v>
      </c>
      <c r="M35" s="41" t="e">
        <f t="shared" si="0"/>
        <v>#VALUE!</v>
      </c>
      <c r="N35" s="41"/>
      <c r="O35" s="41"/>
      <c r="P35" s="41"/>
    </row>
    <row r="36" spans="1:16" x14ac:dyDescent="0.25">
      <c r="A36" s="3" t="s">
        <v>269</v>
      </c>
      <c r="B36" s="4" t="s">
        <v>279</v>
      </c>
      <c r="C36" s="14">
        <v>2</v>
      </c>
      <c r="D36" s="4" t="s">
        <v>143</v>
      </c>
      <c r="E36" s="28" t="s">
        <v>113</v>
      </c>
      <c r="F36" s="29" t="s">
        <v>122</v>
      </c>
      <c r="G36" s="29" t="e">
        <f t="shared" si="1"/>
        <v>#VALUE!</v>
      </c>
      <c r="H36" s="19" t="e">
        <f t="shared" si="2"/>
        <v>#VALUE!</v>
      </c>
      <c r="I36" s="19" t="e">
        <f>ROUND(F36*G36*2,2)</f>
        <v>#VALUE!</v>
      </c>
      <c r="J36" s="19" t="e">
        <f t="shared" si="3"/>
        <v>#VALUE!</v>
      </c>
      <c r="K36" s="41">
        <v>5.64</v>
      </c>
      <c r="L36" s="41">
        <v>2</v>
      </c>
      <c r="M36" s="41" t="e">
        <f t="shared" si="0"/>
        <v>#VALUE!</v>
      </c>
      <c r="N36" s="41"/>
      <c r="O36" s="41"/>
      <c r="P36" s="41"/>
    </row>
    <row r="37" spans="1:16" ht="31.5" x14ac:dyDescent="0.25">
      <c r="A37" s="3" t="s">
        <v>270</v>
      </c>
      <c r="B37" s="4" t="s">
        <v>278</v>
      </c>
      <c r="C37" s="14">
        <v>1</v>
      </c>
      <c r="D37" s="4" t="s">
        <v>143</v>
      </c>
      <c r="E37" s="28" t="s">
        <v>113</v>
      </c>
      <c r="F37" s="29" t="s">
        <v>124</v>
      </c>
      <c r="G37" s="29" t="e">
        <f t="shared" si="1"/>
        <v>#VALUE!</v>
      </c>
      <c r="H37" s="19" t="e">
        <f t="shared" si="2"/>
        <v>#VALUE!</v>
      </c>
      <c r="I37" s="19" t="e">
        <f>ROUND(F37*G37*1,2)</f>
        <v>#VALUE!</v>
      </c>
      <c r="J37" s="19" t="e">
        <f t="shared" si="3"/>
        <v>#VALUE!</v>
      </c>
      <c r="K37" s="41">
        <v>2.8</v>
      </c>
      <c r="L37" s="41">
        <v>1</v>
      </c>
      <c r="M37" s="41" t="e">
        <f t="shared" si="0"/>
        <v>#VALUE!</v>
      </c>
      <c r="N37" s="41"/>
      <c r="O37" s="41"/>
      <c r="P37" s="41"/>
    </row>
    <row r="38" spans="1:16" x14ac:dyDescent="0.25">
      <c r="A38" s="3" t="s">
        <v>271</v>
      </c>
      <c r="B38" s="4" t="s">
        <v>280</v>
      </c>
      <c r="C38" s="14">
        <v>1</v>
      </c>
      <c r="D38" s="4" t="s">
        <v>143</v>
      </c>
      <c r="E38" s="28" t="s">
        <v>113</v>
      </c>
      <c r="F38" s="29" t="s">
        <v>123</v>
      </c>
      <c r="G38" s="29" t="e">
        <f t="shared" si="1"/>
        <v>#VALUE!</v>
      </c>
      <c r="H38" s="19" t="e">
        <f t="shared" si="2"/>
        <v>#VALUE!</v>
      </c>
      <c r="I38" s="19" t="e">
        <f>ROUND(F38*G38*1,2)</f>
        <v>#VALUE!</v>
      </c>
      <c r="J38" s="19" t="e">
        <f t="shared" si="3"/>
        <v>#VALUE!</v>
      </c>
      <c r="K38" s="41">
        <v>2.27</v>
      </c>
      <c r="L38" s="41">
        <v>1</v>
      </c>
      <c r="M38" s="41" t="e">
        <f t="shared" si="0"/>
        <v>#VALUE!</v>
      </c>
      <c r="N38" s="41"/>
      <c r="O38" s="41"/>
      <c r="P38" s="41"/>
    </row>
    <row r="39" spans="1:16" x14ac:dyDescent="0.25">
      <c r="A39" s="3" t="s">
        <v>272</v>
      </c>
      <c r="B39" s="4" t="s">
        <v>281</v>
      </c>
      <c r="C39" s="14">
        <v>0</v>
      </c>
      <c r="D39" s="4" t="s">
        <v>149</v>
      </c>
      <c r="E39" s="14" t="s">
        <v>115</v>
      </c>
      <c r="F39" s="68"/>
      <c r="G39" s="29"/>
      <c r="H39" s="19"/>
      <c r="I39" s="19"/>
      <c r="J39" s="19"/>
      <c r="K39" s="41"/>
      <c r="L39" s="41"/>
      <c r="M39" s="41"/>
      <c r="N39" s="41"/>
      <c r="O39" s="41"/>
      <c r="P39" s="41"/>
    </row>
    <row r="40" spans="1:16" x14ac:dyDescent="0.25">
      <c r="A40" s="3" t="s">
        <v>163</v>
      </c>
      <c r="B40" s="4" t="s">
        <v>67</v>
      </c>
      <c r="C40" s="14"/>
      <c r="D40" s="4"/>
      <c r="E40" s="28"/>
      <c r="F40" s="29"/>
      <c r="G40" s="29"/>
      <c r="H40" s="19" t="e">
        <f>H41+H42+H43</f>
        <v>#VALUE!</v>
      </c>
      <c r="I40" s="19"/>
      <c r="J40" s="19"/>
      <c r="K40" s="41"/>
      <c r="L40" s="41"/>
      <c r="M40" s="41"/>
      <c r="N40" s="41"/>
      <c r="O40" s="41"/>
      <c r="P40" s="41"/>
    </row>
    <row r="41" spans="1:16" ht="47.25" x14ac:dyDescent="0.25">
      <c r="A41" s="3" t="s">
        <v>282</v>
      </c>
      <c r="B41" s="4" t="s">
        <v>380</v>
      </c>
      <c r="C41" s="14">
        <v>2</v>
      </c>
      <c r="D41" s="4" t="s">
        <v>143</v>
      </c>
      <c r="E41" s="28" t="s">
        <v>113</v>
      </c>
      <c r="F41" s="29" t="s">
        <v>126</v>
      </c>
      <c r="G41" s="29" t="e">
        <f>IF($N$18&gt;1,ROUND(K41*$O$18,2),ROUND(K41*$N$18,2))</f>
        <v>#VALUE!</v>
      </c>
      <c r="H41" s="19" t="e">
        <f>ROUND(J41/1000,2)</f>
        <v>#VALUE!</v>
      </c>
      <c r="I41" s="19" t="e">
        <f>ROUND(F41*G41*2,2)</f>
        <v>#VALUE!</v>
      </c>
      <c r="J41" s="19" t="e">
        <f>I41</f>
        <v>#VALUE!</v>
      </c>
      <c r="K41" s="41">
        <v>2.23</v>
      </c>
      <c r="L41" s="41">
        <v>2</v>
      </c>
      <c r="M41" s="41" t="e">
        <f t="shared" si="0"/>
        <v>#VALUE!</v>
      </c>
      <c r="N41" s="41"/>
      <c r="O41" s="41"/>
      <c r="P41" s="41"/>
    </row>
    <row r="42" spans="1:16" ht="31.5" x14ac:dyDescent="0.25">
      <c r="A42" s="3" t="s">
        <v>285</v>
      </c>
      <c r="B42" s="67" t="s">
        <v>283</v>
      </c>
      <c r="C42" s="78">
        <f>IF(M51=L52,3,0)</f>
        <v>0</v>
      </c>
      <c r="D42" s="67" t="str">
        <f>IF(M51=L52,O42,D43)</f>
        <v xml:space="preserve">Работа не выполняется </v>
      </c>
      <c r="E42" s="87" t="s">
        <v>113</v>
      </c>
      <c r="F42" s="97">
        <f>IF(M51=L52,M53,)</f>
        <v>0</v>
      </c>
      <c r="G42" s="96">
        <f>IF(M51=L52,ROUND(M52*1,2),ROUND(M52*0,2))</f>
        <v>0</v>
      </c>
      <c r="H42" s="19">
        <f>ROUND(J42/1000,2)</f>
        <v>0</v>
      </c>
      <c r="I42" s="19">
        <f>ROUND(F42*G42*C42,2)</f>
        <v>0</v>
      </c>
      <c r="J42" s="19">
        <f>I42</f>
        <v>0</v>
      </c>
      <c r="K42" s="41"/>
      <c r="L42" s="41"/>
      <c r="M42" s="41"/>
      <c r="N42" s="41"/>
      <c r="O42" s="67" t="s">
        <v>497</v>
      </c>
      <c r="P42" s="41"/>
    </row>
    <row r="43" spans="1:16" x14ac:dyDescent="0.25">
      <c r="A43" s="3" t="s">
        <v>286</v>
      </c>
      <c r="B43" s="67" t="s">
        <v>284</v>
      </c>
      <c r="C43" s="14">
        <v>0</v>
      </c>
      <c r="D43" s="4" t="s">
        <v>149</v>
      </c>
      <c r="E43" s="14" t="s">
        <v>115</v>
      </c>
      <c r="F43" s="68"/>
      <c r="G43" s="29"/>
      <c r="H43" s="19"/>
      <c r="I43" s="19"/>
      <c r="J43" s="19"/>
      <c r="K43" s="41"/>
      <c r="L43" s="41"/>
      <c r="M43" s="41"/>
      <c r="N43" s="41"/>
      <c r="O43" s="41"/>
      <c r="P43" s="41"/>
    </row>
    <row r="44" spans="1:16" ht="31.5" x14ac:dyDescent="0.25">
      <c r="A44" s="3" t="s">
        <v>164</v>
      </c>
      <c r="B44" s="4" t="s">
        <v>287</v>
      </c>
      <c r="C44" s="14"/>
      <c r="D44" s="4"/>
      <c r="E44" s="28"/>
      <c r="F44" s="29"/>
      <c r="G44" s="29"/>
      <c r="H44" s="19">
        <f>H45+H46</f>
        <v>0</v>
      </c>
      <c r="I44" s="19"/>
      <c r="J44" s="19"/>
      <c r="K44" s="41"/>
      <c r="L44" s="41"/>
      <c r="M44" s="41"/>
      <c r="N44" s="41"/>
      <c r="O44" s="41"/>
      <c r="P44" s="41"/>
    </row>
    <row r="45" spans="1:16" x14ac:dyDescent="0.25">
      <c r="A45" s="3" t="s">
        <v>290</v>
      </c>
      <c r="B45" s="4" t="s">
        <v>288</v>
      </c>
      <c r="C45" s="14">
        <v>0</v>
      </c>
      <c r="D45" s="4" t="s">
        <v>250</v>
      </c>
      <c r="E45" s="14" t="s">
        <v>115</v>
      </c>
      <c r="F45" s="29"/>
      <c r="G45" s="29"/>
      <c r="H45" s="19"/>
      <c r="I45" s="19"/>
      <c r="J45" s="19"/>
      <c r="K45" s="41"/>
      <c r="L45" s="41"/>
      <c r="M45" s="41"/>
      <c r="N45" s="41"/>
      <c r="O45" s="41"/>
      <c r="P45" s="41"/>
    </row>
    <row r="46" spans="1:16" ht="31.5" x14ac:dyDescent="0.25">
      <c r="A46" s="3" t="s">
        <v>291</v>
      </c>
      <c r="B46" s="4" t="s">
        <v>289</v>
      </c>
      <c r="C46" s="14">
        <v>0</v>
      </c>
      <c r="D46" s="4" t="s">
        <v>250</v>
      </c>
      <c r="E46" s="14" t="s">
        <v>115</v>
      </c>
      <c r="F46" s="29"/>
      <c r="G46" s="29"/>
      <c r="H46" s="19"/>
      <c r="I46" s="19"/>
      <c r="J46" s="19"/>
      <c r="K46" s="41"/>
      <c r="L46" s="41"/>
      <c r="M46" s="41"/>
      <c r="N46" s="41"/>
      <c r="O46" s="41"/>
      <c r="P46" s="41"/>
    </row>
    <row r="47" spans="1:16" x14ac:dyDescent="0.25">
      <c r="A47" s="3" t="s">
        <v>165</v>
      </c>
      <c r="B47" s="4" t="s">
        <v>292</v>
      </c>
      <c r="C47" s="14">
        <v>1</v>
      </c>
      <c r="D47" s="4" t="s">
        <v>143</v>
      </c>
      <c r="E47" s="28" t="s">
        <v>113</v>
      </c>
      <c r="F47" s="29" t="s">
        <v>480</v>
      </c>
      <c r="G47" s="29" t="e">
        <f>IF($N$18&gt;1,ROUND(K47*$O$18,2),ROUND(K47*$N$18,2))</f>
        <v>#VALUE!</v>
      </c>
      <c r="H47" s="19" t="e">
        <f>ROUND(J47/1000,2)</f>
        <v>#VALUE!</v>
      </c>
      <c r="I47" s="19" t="e">
        <f>ROUND(F47*G47*1,2)</f>
        <v>#VALUE!</v>
      </c>
      <c r="J47" s="19" t="e">
        <f>I47</f>
        <v>#VALUE!</v>
      </c>
      <c r="K47" s="41">
        <v>1.84</v>
      </c>
      <c r="L47" s="41">
        <v>1</v>
      </c>
      <c r="M47" s="41" t="e">
        <f t="shared" si="0"/>
        <v>#VALUE!</v>
      </c>
      <c r="N47" s="41"/>
      <c r="O47" s="41"/>
      <c r="P47" s="41"/>
    </row>
    <row r="48" spans="1:16" x14ac:dyDescent="0.25">
      <c r="A48" s="3" t="s">
        <v>166</v>
      </c>
      <c r="B48" s="4" t="s">
        <v>293</v>
      </c>
      <c r="C48" s="14">
        <v>0</v>
      </c>
      <c r="D48" s="4" t="s">
        <v>149</v>
      </c>
      <c r="E48" s="14" t="s">
        <v>115</v>
      </c>
      <c r="F48" s="29"/>
      <c r="G48" s="29"/>
      <c r="H48" s="19"/>
      <c r="I48" s="19"/>
      <c r="J48" s="19"/>
      <c r="K48" s="41"/>
      <c r="L48" s="41"/>
      <c r="M48" s="41"/>
      <c r="N48" s="41"/>
      <c r="O48" s="41"/>
      <c r="P48" s="41"/>
    </row>
    <row r="49" spans="1:18" ht="31.5" x14ac:dyDescent="0.25">
      <c r="A49" s="3" t="s">
        <v>167</v>
      </c>
      <c r="B49" s="4" t="s">
        <v>294</v>
      </c>
      <c r="C49" s="14">
        <v>1</v>
      </c>
      <c r="D49" s="4" t="s">
        <v>149</v>
      </c>
      <c r="E49" s="14" t="s">
        <v>115</v>
      </c>
      <c r="F49" s="19"/>
      <c r="G49" s="19"/>
      <c r="H49" s="19"/>
      <c r="I49" s="19"/>
      <c r="J49" s="19"/>
      <c r="K49" s="61"/>
      <c r="L49" s="61"/>
      <c r="M49" s="32"/>
      <c r="N49" s="61"/>
      <c r="P49" s="32"/>
    </row>
    <row r="50" spans="1:18" ht="47.25" x14ac:dyDescent="0.25">
      <c r="A50" s="3" t="s">
        <v>168</v>
      </c>
      <c r="B50" s="4" t="s">
        <v>295</v>
      </c>
      <c r="C50" s="14"/>
      <c r="D50" s="5"/>
      <c r="E50" s="28"/>
      <c r="F50" s="29"/>
      <c r="G50" s="29"/>
      <c r="H50" s="19"/>
      <c r="I50" s="19"/>
      <c r="J50" s="19"/>
      <c r="K50" s="41"/>
      <c r="L50" s="41"/>
      <c r="M50" s="41"/>
      <c r="N50" s="41"/>
      <c r="O50" s="41"/>
      <c r="P50" s="41"/>
    </row>
    <row r="51" spans="1:18" s="27" customFormat="1" ht="31.5" x14ac:dyDescent="0.25">
      <c r="A51" s="8" t="s">
        <v>169</v>
      </c>
      <c r="B51" s="1" t="s">
        <v>296</v>
      </c>
      <c r="C51" s="62"/>
      <c r="D51" s="1"/>
      <c r="E51" s="62"/>
      <c r="F51" s="16"/>
      <c r="G51" s="16"/>
      <c r="H51" s="16">
        <f>H52+H53</f>
        <v>0</v>
      </c>
      <c r="I51" s="16">
        <f>SUM(I52:I53)</f>
        <v>0</v>
      </c>
      <c r="J51" s="16">
        <f>SUM(J52:J53)</f>
        <v>0</v>
      </c>
      <c r="L51" s="57" t="s">
        <v>487</v>
      </c>
      <c r="M51" s="93" t="s">
        <v>489</v>
      </c>
      <c r="O51" s="57"/>
      <c r="P51" s="57"/>
    </row>
    <row r="52" spans="1:18" x14ac:dyDescent="0.25">
      <c r="A52" s="9" t="s">
        <v>170</v>
      </c>
      <c r="B52" s="4" t="s">
        <v>70</v>
      </c>
      <c r="C52" s="14">
        <v>0</v>
      </c>
      <c r="D52" s="4" t="s">
        <v>149</v>
      </c>
      <c r="E52" s="14" t="s">
        <v>115</v>
      </c>
      <c r="F52" s="19"/>
      <c r="G52" s="19"/>
      <c r="H52" s="19"/>
      <c r="I52" s="19"/>
      <c r="J52" s="19"/>
      <c r="K52" s="61"/>
      <c r="L52" s="94" t="s">
        <v>488</v>
      </c>
      <c r="M52" s="95">
        <v>3.62</v>
      </c>
      <c r="N52" s="61"/>
      <c r="O52" s="22"/>
      <c r="P52" s="30"/>
      <c r="Q52" s="31"/>
      <c r="R52" s="30"/>
    </row>
    <row r="53" spans="1:18" ht="31.5" x14ac:dyDescent="0.25">
      <c r="A53" s="9" t="s">
        <v>71</v>
      </c>
      <c r="B53" s="4" t="s">
        <v>297</v>
      </c>
      <c r="C53" s="14"/>
      <c r="D53" s="5"/>
      <c r="E53" s="14"/>
      <c r="F53" s="19"/>
      <c r="G53" s="19"/>
      <c r="H53" s="19"/>
      <c r="I53" s="19"/>
      <c r="J53" s="19"/>
      <c r="K53" s="65"/>
      <c r="L53" s="92" t="s">
        <v>496</v>
      </c>
      <c r="M53" s="60" t="s">
        <v>126</v>
      </c>
      <c r="O53" s="65"/>
      <c r="P53" s="106"/>
      <c r="Q53" s="106"/>
    </row>
    <row r="54" spans="1:18" s="27" customFormat="1" ht="31.5" x14ac:dyDescent="0.25">
      <c r="A54" s="2" t="s">
        <v>205</v>
      </c>
      <c r="B54" s="1" t="s">
        <v>298</v>
      </c>
      <c r="C54" s="62"/>
      <c r="D54" s="1"/>
      <c r="E54" s="62"/>
      <c r="F54" s="16"/>
      <c r="G54" s="16"/>
      <c r="H54" s="16"/>
      <c r="I54" s="16"/>
      <c r="J54" s="16"/>
      <c r="K54" s="65"/>
      <c r="L54" s="22"/>
      <c r="M54" s="22"/>
      <c r="N54" s="65"/>
      <c r="O54" s="22"/>
      <c r="P54" s="22"/>
      <c r="Q54" s="52"/>
      <c r="R54" s="22"/>
    </row>
    <row r="55" spans="1:18" s="27" customFormat="1" ht="63" x14ac:dyDescent="0.25">
      <c r="A55" s="2" t="s">
        <v>206</v>
      </c>
      <c r="B55" s="1" t="s">
        <v>299</v>
      </c>
      <c r="C55" s="62"/>
      <c r="D55" s="1"/>
      <c r="E55" s="62"/>
      <c r="F55" s="16"/>
      <c r="G55" s="16"/>
      <c r="H55" s="16" t="e">
        <f>H56+H62+H72+H77+H86+H94+H107+H112</f>
        <v>#VALUE!</v>
      </c>
      <c r="I55" s="16" t="e">
        <f>SUM(I56:I117)</f>
        <v>#VALUE!</v>
      </c>
      <c r="J55" s="16" t="e">
        <f>SUM(J56:J117)</f>
        <v>#VALUE!</v>
      </c>
      <c r="K55" s="65"/>
      <c r="L55" s="61"/>
      <c r="M55" s="26"/>
      <c r="N55" s="65"/>
      <c r="O55" s="61"/>
      <c r="P55" s="26"/>
    </row>
    <row r="56" spans="1:18" s="34" customFormat="1" x14ac:dyDescent="0.25">
      <c r="A56" s="6" t="s">
        <v>73</v>
      </c>
      <c r="B56" s="7" t="s">
        <v>8</v>
      </c>
      <c r="C56" s="15"/>
      <c r="D56" s="7"/>
      <c r="E56" s="15"/>
      <c r="F56" s="20"/>
      <c r="G56" s="20"/>
      <c r="H56" s="19" t="e">
        <f>H57+H58+H59+H60+H61</f>
        <v>#VALUE!</v>
      </c>
      <c r="I56" s="20"/>
      <c r="J56" s="19"/>
      <c r="K56" s="32"/>
      <c r="L56" s="36"/>
      <c r="M56" s="33"/>
      <c r="N56" s="32"/>
      <c r="O56" s="36"/>
      <c r="P56" s="33"/>
    </row>
    <row r="57" spans="1:18" ht="63" x14ac:dyDescent="0.25">
      <c r="A57" s="3" t="s">
        <v>81</v>
      </c>
      <c r="B57" s="4" t="s">
        <v>402</v>
      </c>
      <c r="C57" s="14">
        <v>1</v>
      </c>
      <c r="D57" s="4" t="s">
        <v>145</v>
      </c>
      <c r="E57" s="14" t="s">
        <v>115</v>
      </c>
      <c r="F57" s="19"/>
      <c r="G57" s="19"/>
      <c r="H57" s="19" t="e">
        <f>ROUND(J57/1000,2)</f>
        <v>#VALUE!</v>
      </c>
      <c r="I57" s="19" t="s">
        <v>425</v>
      </c>
      <c r="J57" s="19" t="str">
        <f>I57</f>
        <v>~m.s39_1f</v>
      </c>
      <c r="K57" s="65"/>
      <c r="L57" s="61"/>
      <c r="M57" s="23"/>
    </row>
    <row r="58" spans="1:18" ht="63" x14ac:dyDescent="0.25">
      <c r="A58" s="3" t="s">
        <v>301</v>
      </c>
      <c r="B58" s="4" t="s">
        <v>300</v>
      </c>
      <c r="C58" s="14">
        <v>1</v>
      </c>
      <c r="D58" s="4" t="s">
        <v>145</v>
      </c>
      <c r="E58" s="14" t="s">
        <v>115</v>
      </c>
      <c r="F58" s="19"/>
      <c r="G58" s="19"/>
      <c r="H58" s="19" t="e">
        <f>ROUND(J58/1000,2)</f>
        <v>#VALUE!</v>
      </c>
      <c r="I58" s="19" t="s">
        <v>426</v>
      </c>
      <c r="J58" s="19" t="str">
        <f>I58</f>
        <v>~m.s42_1f</v>
      </c>
      <c r="K58" s="64"/>
      <c r="L58" s="61"/>
      <c r="M58" s="23"/>
      <c r="N58" s="64"/>
    </row>
    <row r="59" spans="1:18" ht="31.5" x14ac:dyDescent="0.25">
      <c r="A59" s="3" t="s">
        <v>302</v>
      </c>
      <c r="B59" s="4" t="s">
        <v>304</v>
      </c>
      <c r="C59" s="14">
        <v>0</v>
      </c>
      <c r="D59" s="4" t="s">
        <v>250</v>
      </c>
      <c r="E59" s="14" t="s">
        <v>115</v>
      </c>
      <c r="F59" s="19"/>
      <c r="G59" s="19"/>
      <c r="H59" s="19"/>
      <c r="I59" s="19"/>
      <c r="J59" s="19"/>
      <c r="K59" s="65"/>
      <c r="L59" s="61"/>
      <c r="M59" s="23"/>
    </row>
    <row r="60" spans="1:18" ht="63" x14ac:dyDescent="0.25">
      <c r="A60" s="3" t="s">
        <v>303</v>
      </c>
      <c r="B60" s="4" t="s">
        <v>305</v>
      </c>
      <c r="C60" s="14">
        <v>1</v>
      </c>
      <c r="D60" s="4" t="s">
        <v>145</v>
      </c>
      <c r="E60" s="14" t="s">
        <v>115</v>
      </c>
      <c r="F60" s="19"/>
      <c r="G60" s="19"/>
      <c r="H60" s="19" t="e">
        <f>ROUND(J60/1000,2)</f>
        <v>#VALUE!</v>
      </c>
      <c r="I60" s="19" t="s">
        <v>427</v>
      </c>
      <c r="J60" s="19" t="str">
        <f>I60</f>
        <v>~m.s43_1f</v>
      </c>
      <c r="K60" s="43" t="s">
        <v>136</v>
      </c>
      <c r="L60" s="44" t="s">
        <v>139</v>
      </c>
      <c r="M60" s="23"/>
      <c r="N60" s="43"/>
      <c r="O60" s="44"/>
    </row>
    <row r="61" spans="1:18" x14ac:dyDescent="0.25">
      <c r="A61" s="3" t="s">
        <v>306</v>
      </c>
      <c r="B61" s="4" t="s">
        <v>307</v>
      </c>
      <c r="C61" s="14"/>
      <c r="D61" s="4"/>
      <c r="E61" s="14"/>
      <c r="F61" s="19"/>
      <c r="G61" s="19"/>
      <c r="H61" s="19"/>
      <c r="I61" s="19"/>
      <c r="J61" s="19"/>
      <c r="K61" s="43"/>
      <c r="L61" s="44"/>
      <c r="M61" s="23"/>
      <c r="N61" s="43"/>
      <c r="O61" s="44"/>
    </row>
    <row r="62" spans="1:18" s="34" customFormat="1" x14ac:dyDescent="0.25">
      <c r="A62" s="6" t="s">
        <v>74</v>
      </c>
      <c r="B62" s="7" t="s">
        <v>9</v>
      </c>
      <c r="C62" s="14"/>
      <c r="D62" s="7"/>
      <c r="E62" s="14"/>
      <c r="F62" s="20"/>
      <c r="G62" s="20"/>
      <c r="H62" s="19" t="e">
        <f>H63+H64+H65+H66+H67+H68+H69+H70+H71</f>
        <v>#VALUE!</v>
      </c>
      <c r="I62" s="20"/>
      <c r="J62" s="19"/>
      <c r="K62" s="41" t="s">
        <v>137</v>
      </c>
      <c r="L62" s="45">
        <f>IF(L60=K62,1,0)</f>
        <v>0</v>
      </c>
      <c r="M62" s="33"/>
      <c r="N62" s="41"/>
      <c r="O62" s="45"/>
      <c r="P62" s="33"/>
    </row>
    <row r="63" spans="1:18" x14ac:dyDescent="0.25">
      <c r="A63" s="3" t="s">
        <v>207</v>
      </c>
      <c r="B63" s="4" t="s">
        <v>308</v>
      </c>
      <c r="C63" s="14">
        <v>0</v>
      </c>
      <c r="D63" s="4" t="s">
        <v>250</v>
      </c>
      <c r="E63" s="14" t="s">
        <v>115</v>
      </c>
      <c r="F63" s="19"/>
      <c r="G63" s="19"/>
      <c r="H63" s="19"/>
      <c r="I63" s="19"/>
      <c r="J63" s="19"/>
      <c r="K63" s="41" t="s">
        <v>138</v>
      </c>
      <c r="L63" s="45">
        <f>IF(L62=1,0,1)</f>
        <v>1</v>
      </c>
      <c r="M63" s="23"/>
      <c r="N63" s="41"/>
      <c r="O63" s="45"/>
    </row>
    <row r="64" spans="1:18" ht="31.5" x14ac:dyDescent="0.25">
      <c r="A64" s="3" t="s">
        <v>208</v>
      </c>
      <c r="B64" s="4" t="s">
        <v>10</v>
      </c>
      <c r="C64" s="14">
        <v>0</v>
      </c>
      <c r="D64" s="4" t="s">
        <v>250</v>
      </c>
      <c r="E64" s="14" t="s">
        <v>115</v>
      </c>
      <c r="F64" s="19"/>
      <c r="G64" s="19"/>
      <c r="H64" s="19"/>
      <c r="I64" s="19"/>
      <c r="J64" s="19"/>
      <c r="K64" s="65"/>
      <c r="L64" s="61"/>
      <c r="M64" s="23"/>
    </row>
    <row r="65" spans="1:16" ht="63" x14ac:dyDescent="0.25">
      <c r="A65" s="3" t="s">
        <v>209</v>
      </c>
      <c r="B65" s="4" t="s">
        <v>309</v>
      </c>
      <c r="C65" s="14">
        <v>1</v>
      </c>
      <c r="D65" s="4" t="s">
        <v>145</v>
      </c>
      <c r="E65" s="14" t="s">
        <v>115</v>
      </c>
      <c r="F65" s="19"/>
      <c r="G65" s="19"/>
      <c r="H65" s="19" t="e">
        <f t="shared" ref="H65:H70" si="4">ROUND(J65/1000,2)</f>
        <v>#VALUE!</v>
      </c>
      <c r="I65" s="19" t="s">
        <v>428</v>
      </c>
      <c r="J65" s="19" t="str">
        <f t="shared" ref="J65:J70" si="5">I65</f>
        <v>~m.s46_1f</v>
      </c>
      <c r="K65" s="61"/>
      <c r="L65" s="40"/>
      <c r="M65" s="40"/>
      <c r="N65" s="61"/>
      <c r="O65" s="40"/>
      <c r="P65" s="40"/>
    </row>
    <row r="66" spans="1:16" ht="63" x14ac:dyDescent="0.25">
      <c r="A66" s="3" t="s">
        <v>210</v>
      </c>
      <c r="B66" s="4" t="s">
        <v>11</v>
      </c>
      <c r="C66" s="14">
        <v>1</v>
      </c>
      <c r="D66" s="4" t="s">
        <v>145</v>
      </c>
      <c r="E66" s="14" t="s">
        <v>115</v>
      </c>
      <c r="F66" s="19"/>
      <c r="G66" s="19"/>
      <c r="H66" s="19" t="e">
        <f t="shared" si="4"/>
        <v>#VALUE!</v>
      </c>
      <c r="I66" s="19" t="s">
        <v>429</v>
      </c>
      <c r="J66" s="19" t="str">
        <f t="shared" si="5"/>
        <v>~m.s48_1f</v>
      </c>
      <c r="K66" s="61"/>
      <c r="L66" s="40"/>
      <c r="M66" s="40"/>
      <c r="N66" s="61"/>
      <c r="O66" s="40"/>
      <c r="P66" s="40"/>
    </row>
    <row r="67" spans="1:16" ht="31.5" x14ac:dyDescent="0.25">
      <c r="A67" s="3" t="s">
        <v>211</v>
      </c>
      <c r="B67" s="4" t="s">
        <v>403</v>
      </c>
      <c r="C67" s="14">
        <v>1</v>
      </c>
      <c r="D67" s="4" t="s">
        <v>146</v>
      </c>
      <c r="E67" s="14" t="s">
        <v>115</v>
      </c>
      <c r="F67" s="19"/>
      <c r="G67" s="19"/>
      <c r="H67" s="19" t="e">
        <f t="shared" si="4"/>
        <v>#VALUE!</v>
      </c>
      <c r="I67" s="19" t="s">
        <v>430</v>
      </c>
      <c r="J67" s="19" t="str">
        <f t="shared" si="5"/>
        <v>~m.s47_1f</v>
      </c>
      <c r="K67" s="61"/>
      <c r="L67" s="61"/>
      <c r="M67" s="23"/>
      <c r="N67" s="61"/>
    </row>
    <row r="68" spans="1:16" ht="63" x14ac:dyDescent="0.25">
      <c r="A68" s="3" t="s">
        <v>212</v>
      </c>
      <c r="B68" s="4" t="s">
        <v>12</v>
      </c>
      <c r="C68" s="14">
        <v>1</v>
      </c>
      <c r="D68" s="4" t="s">
        <v>145</v>
      </c>
      <c r="E68" s="14" t="s">
        <v>115</v>
      </c>
      <c r="F68" s="19"/>
      <c r="G68" s="19"/>
      <c r="H68" s="19" t="e">
        <f t="shared" si="4"/>
        <v>#VALUE!</v>
      </c>
      <c r="I68" s="19" t="s">
        <v>431</v>
      </c>
      <c r="J68" s="19" t="str">
        <f t="shared" si="5"/>
        <v>~m.s49_1f</v>
      </c>
      <c r="K68" s="61"/>
      <c r="L68" s="61"/>
      <c r="M68" s="23"/>
      <c r="N68" s="61"/>
    </row>
    <row r="69" spans="1:16" ht="31.5" x14ac:dyDescent="0.25">
      <c r="A69" s="3" t="s">
        <v>213</v>
      </c>
      <c r="B69" s="4" t="s">
        <v>310</v>
      </c>
      <c r="C69" s="14">
        <v>0</v>
      </c>
      <c r="D69" s="4" t="s">
        <v>250</v>
      </c>
      <c r="E69" s="14" t="s">
        <v>115</v>
      </c>
      <c r="F69" s="19"/>
      <c r="G69" s="19"/>
      <c r="H69" s="19"/>
      <c r="I69" s="19"/>
      <c r="J69" s="19"/>
      <c r="K69" s="61"/>
      <c r="L69" s="61"/>
      <c r="M69" s="23"/>
      <c r="N69" s="61"/>
    </row>
    <row r="70" spans="1:16" ht="63" x14ac:dyDescent="0.25">
      <c r="A70" s="3" t="s">
        <v>214</v>
      </c>
      <c r="B70" s="4" t="s">
        <v>311</v>
      </c>
      <c r="C70" s="14">
        <v>1</v>
      </c>
      <c r="D70" s="4" t="s">
        <v>145</v>
      </c>
      <c r="E70" s="14" t="s">
        <v>115</v>
      </c>
      <c r="F70" s="19"/>
      <c r="G70" s="19"/>
      <c r="H70" s="19" t="e">
        <f t="shared" si="4"/>
        <v>#VALUE!</v>
      </c>
      <c r="I70" s="19" t="s">
        <v>432</v>
      </c>
      <c r="J70" s="19" t="str">
        <f t="shared" si="5"/>
        <v>~m.s54_1f</v>
      </c>
      <c r="K70" s="61"/>
      <c r="L70" s="61"/>
      <c r="M70" s="23"/>
      <c r="N70" s="61"/>
    </row>
    <row r="71" spans="1:16" x14ac:dyDescent="0.25">
      <c r="A71" s="3" t="s">
        <v>215</v>
      </c>
      <c r="B71" s="4" t="s">
        <v>404</v>
      </c>
      <c r="C71" s="14"/>
      <c r="D71" s="4"/>
      <c r="E71" s="14"/>
      <c r="F71" s="19"/>
      <c r="G71" s="19"/>
      <c r="H71" s="19"/>
      <c r="I71" s="19"/>
      <c r="J71" s="19"/>
      <c r="K71" s="61"/>
      <c r="L71" s="61"/>
      <c r="M71" s="23"/>
      <c r="N71" s="61"/>
    </row>
    <row r="72" spans="1:16" s="34" customFormat="1" x14ac:dyDescent="0.25">
      <c r="A72" s="6" t="s">
        <v>75</v>
      </c>
      <c r="B72" s="7" t="s">
        <v>13</v>
      </c>
      <c r="C72" s="14"/>
      <c r="D72" s="7"/>
      <c r="E72" s="14"/>
      <c r="F72" s="20"/>
      <c r="G72" s="20"/>
      <c r="H72" s="19" t="e">
        <f>H73+H74+H75+H76</f>
        <v>#VALUE!</v>
      </c>
      <c r="I72" s="20"/>
      <c r="J72" s="19"/>
      <c r="K72" s="36"/>
      <c r="L72" s="36"/>
      <c r="M72" s="33"/>
      <c r="N72" s="36"/>
      <c r="O72" s="36"/>
      <c r="P72" s="33"/>
    </row>
    <row r="73" spans="1:16" ht="31.5" x14ac:dyDescent="0.25">
      <c r="A73" s="3" t="s">
        <v>216</v>
      </c>
      <c r="B73" s="4" t="s">
        <v>312</v>
      </c>
      <c r="C73" s="14">
        <v>0</v>
      </c>
      <c r="D73" s="4" t="s">
        <v>250</v>
      </c>
      <c r="E73" s="14" t="s">
        <v>115</v>
      </c>
      <c r="F73" s="19"/>
      <c r="G73" s="19"/>
      <c r="H73" s="19"/>
      <c r="I73" s="19"/>
      <c r="J73" s="19"/>
      <c r="K73" s="61"/>
      <c r="L73" s="61"/>
      <c r="M73" s="23"/>
      <c r="N73" s="61"/>
    </row>
    <row r="74" spans="1:16" ht="63" x14ac:dyDescent="0.25">
      <c r="A74" s="3" t="s">
        <v>217</v>
      </c>
      <c r="B74" s="4" t="s">
        <v>14</v>
      </c>
      <c r="C74" s="14">
        <v>1</v>
      </c>
      <c r="D74" s="4" t="s">
        <v>145</v>
      </c>
      <c r="E74" s="14" t="s">
        <v>115</v>
      </c>
      <c r="F74" s="19"/>
      <c r="G74" s="19"/>
      <c r="H74" s="19" t="e">
        <f>ROUND(J74/1000,2)</f>
        <v>#VALUE!</v>
      </c>
      <c r="I74" s="19" t="s">
        <v>433</v>
      </c>
      <c r="J74" s="19" t="str">
        <f>I74</f>
        <v>~m.s56_1f</v>
      </c>
      <c r="K74" s="61"/>
      <c r="L74" s="61"/>
      <c r="M74" s="23"/>
      <c r="N74" s="61"/>
    </row>
    <row r="75" spans="1:16" x14ac:dyDescent="0.25">
      <c r="A75" s="3" t="s">
        <v>218</v>
      </c>
      <c r="B75" s="4" t="s">
        <v>15</v>
      </c>
      <c r="C75" s="14">
        <v>0</v>
      </c>
      <c r="D75" s="4" t="s">
        <v>250</v>
      </c>
      <c r="E75" s="14" t="s">
        <v>115</v>
      </c>
      <c r="F75" s="19"/>
      <c r="G75" s="19"/>
      <c r="H75" s="19"/>
      <c r="I75" s="19"/>
      <c r="J75" s="19"/>
      <c r="K75" s="61"/>
      <c r="L75" s="61"/>
      <c r="M75" s="23"/>
      <c r="N75" s="61"/>
    </row>
    <row r="76" spans="1:16" x14ac:dyDescent="0.25">
      <c r="A76" s="3" t="s">
        <v>314</v>
      </c>
      <c r="B76" s="4" t="s">
        <v>313</v>
      </c>
      <c r="C76" s="14"/>
      <c r="D76" s="4"/>
      <c r="E76" s="14"/>
      <c r="F76" s="19"/>
      <c r="G76" s="19"/>
      <c r="H76" s="19"/>
      <c r="I76" s="19"/>
      <c r="J76" s="19"/>
      <c r="K76" s="61"/>
      <c r="L76" s="61"/>
      <c r="M76" s="23"/>
      <c r="N76" s="61"/>
    </row>
    <row r="77" spans="1:16" s="34" customFormat="1" x14ac:dyDescent="0.25">
      <c r="A77" s="6" t="s">
        <v>76</v>
      </c>
      <c r="B77" s="7" t="s">
        <v>16</v>
      </c>
      <c r="C77" s="14"/>
      <c r="D77" s="7"/>
      <c r="E77" s="14"/>
      <c r="F77" s="20"/>
      <c r="G77" s="20"/>
      <c r="H77" s="19" t="e">
        <f>H78+H79+H80+H81+H84+H85</f>
        <v>#VALUE!</v>
      </c>
      <c r="I77" s="20"/>
      <c r="J77" s="19"/>
      <c r="K77" s="36"/>
      <c r="L77" s="36"/>
      <c r="M77" s="33"/>
      <c r="N77" s="36"/>
      <c r="O77" s="36"/>
      <c r="P77" s="33"/>
    </row>
    <row r="78" spans="1:16" ht="31.5" x14ac:dyDescent="0.25">
      <c r="A78" s="3" t="s">
        <v>219</v>
      </c>
      <c r="B78" s="4" t="s">
        <v>17</v>
      </c>
      <c r="C78" s="14">
        <v>0</v>
      </c>
      <c r="D78" s="4" t="s">
        <v>250</v>
      </c>
      <c r="E78" s="14" t="s">
        <v>115</v>
      </c>
      <c r="F78" s="19"/>
      <c r="G78" s="19"/>
      <c r="H78" s="19"/>
      <c r="I78" s="19"/>
      <c r="J78" s="19"/>
      <c r="K78" s="90"/>
      <c r="L78" s="55" t="s">
        <v>487</v>
      </c>
      <c r="M78" s="55" t="s">
        <v>489</v>
      </c>
      <c r="N78" s="70" t="s">
        <v>486</v>
      </c>
    </row>
    <row r="79" spans="1:16" ht="47.25" x14ac:dyDescent="0.25">
      <c r="A79" s="3" t="s">
        <v>220</v>
      </c>
      <c r="B79" s="4" t="s">
        <v>315</v>
      </c>
      <c r="C79" s="76">
        <f>IF(M78=L79,2,IF(M78=M79,2,0))</f>
        <v>0</v>
      </c>
      <c r="D79" s="77" t="str">
        <f>IF(M78=L79,M81,IF(M78=M79,M81,M80))</f>
        <v>Работа не выполняется</v>
      </c>
      <c r="E79" s="78" t="s">
        <v>115</v>
      </c>
      <c r="F79" s="79"/>
      <c r="G79" s="79"/>
      <c r="H79" s="79">
        <f>ROUND(J79/1000,2)</f>
        <v>0</v>
      </c>
      <c r="I79" s="68">
        <f>IF(M78=L79,ROUND(N78*1,2),IF(M78=M79,ROUND(N78*1,2),0))</f>
        <v>0</v>
      </c>
      <c r="J79" s="79">
        <f>I79</f>
        <v>0</v>
      </c>
      <c r="K79" s="90"/>
      <c r="L79" s="49" t="s">
        <v>488</v>
      </c>
      <c r="M79" s="71" t="s">
        <v>500</v>
      </c>
      <c r="N79" s="80"/>
      <c r="O79" s="81"/>
      <c r="P79" s="61"/>
    </row>
    <row r="80" spans="1:16" ht="31.5" x14ac:dyDescent="0.25">
      <c r="A80" s="3" t="s">
        <v>221</v>
      </c>
      <c r="B80" s="4" t="s">
        <v>320</v>
      </c>
      <c r="C80" s="76">
        <f>IF(M78=L79,L80,L81)</f>
        <v>2</v>
      </c>
      <c r="D80" s="77" t="str">
        <f>IF(M78=L79,M81,IF(M78=M79,M81,M80))</f>
        <v>Работа не выполняется</v>
      </c>
      <c r="E80" s="78" t="s">
        <v>115</v>
      </c>
      <c r="F80" s="79"/>
      <c r="G80" s="79"/>
      <c r="H80" s="79" t="e">
        <f>ROUND(J80/1000,2)</f>
        <v>#VALUE!</v>
      </c>
      <c r="I80" s="68" t="e">
        <f>IF(M78=L79,ROUND(N78*0,2),IF(M78=M79,0,ROUND(N78*1,2)))</f>
        <v>#VALUE!</v>
      </c>
      <c r="J80" s="79" t="e">
        <f>I80</f>
        <v>#VALUE!</v>
      </c>
      <c r="K80" s="71"/>
      <c r="L80" s="87">
        <v>0</v>
      </c>
      <c r="M80" s="88" t="s">
        <v>250</v>
      </c>
      <c r="N80" s="71"/>
      <c r="O80" s="55"/>
      <c r="P80" s="55"/>
    </row>
    <row r="81" spans="1:16" x14ac:dyDescent="0.25">
      <c r="A81" s="3" t="s">
        <v>222</v>
      </c>
      <c r="B81" s="4" t="s">
        <v>316</v>
      </c>
      <c r="C81" s="14">
        <v>0</v>
      </c>
      <c r="D81" s="4" t="s">
        <v>250</v>
      </c>
      <c r="E81" s="14" t="s">
        <v>115</v>
      </c>
      <c r="F81" s="19"/>
      <c r="G81" s="19"/>
      <c r="H81" s="19">
        <f>H82+H83</f>
        <v>0</v>
      </c>
      <c r="I81" s="19"/>
      <c r="J81" s="19"/>
      <c r="K81" s="90"/>
      <c r="L81" s="87">
        <v>2</v>
      </c>
      <c r="M81" s="88" t="s">
        <v>145</v>
      </c>
      <c r="N81" s="71"/>
      <c r="O81" s="49"/>
    </row>
    <row r="82" spans="1:16" x14ac:dyDescent="0.25">
      <c r="A82" s="3" t="s">
        <v>322</v>
      </c>
      <c r="B82" s="4" t="s">
        <v>317</v>
      </c>
      <c r="C82" s="14">
        <v>0</v>
      </c>
      <c r="D82" s="4" t="s">
        <v>250</v>
      </c>
      <c r="E82" s="14" t="s">
        <v>115</v>
      </c>
      <c r="F82" s="19"/>
      <c r="G82" s="19"/>
      <c r="H82" s="19"/>
      <c r="I82" s="19"/>
      <c r="J82" s="19"/>
      <c r="K82" s="61"/>
      <c r="L82" s="61"/>
      <c r="M82" s="23"/>
      <c r="N82" s="61"/>
    </row>
    <row r="83" spans="1:16" x14ac:dyDescent="0.25">
      <c r="A83" s="3" t="s">
        <v>323</v>
      </c>
      <c r="B83" s="4" t="s">
        <v>318</v>
      </c>
      <c r="C83" s="14">
        <v>0</v>
      </c>
      <c r="D83" s="4" t="s">
        <v>250</v>
      </c>
      <c r="E83" s="14" t="s">
        <v>115</v>
      </c>
      <c r="F83" s="19"/>
      <c r="G83" s="19"/>
      <c r="H83" s="19"/>
      <c r="I83" s="19"/>
      <c r="J83" s="19"/>
      <c r="K83" s="61"/>
      <c r="L83" s="61"/>
      <c r="M83" s="23"/>
      <c r="N83" s="61"/>
    </row>
    <row r="84" spans="1:16" ht="63" x14ac:dyDescent="0.25">
      <c r="A84" s="3" t="s">
        <v>223</v>
      </c>
      <c r="B84" s="4" t="s">
        <v>319</v>
      </c>
      <c r="C84" s="14">
        <v>1</v>
      </c>
      <c r="D84" s="4" t="s">
        <v>145</v>
      </c>
      <c r="E84" s="14" t="s">
        <v>115</v>
      </c>
      <c r="F84" s="19"/>
      <c r="G84" s="19"/>
      <c r="H84" s="19" t="e">
        <f>ROUND(J84/1000,2)</f>
        <v>#VALUE!</v>
      </c>
      <c r="I84" s="19" t="s">
        <v>434</v>
      </c>
      <c r="J84" s="19" t="str">
        <f>I84</f>
        <v>~m.s64_1f</v>
      </c>
      <c r="K84" s="61"/>
      <c r="L84" s="61"/>
      <c r="M84" s="23"/>
      <c r="N84" s="61"/>
    </row>
    <row r="85" spans="1:16" x14ac:dyDescent="0.25">
      <c r="A85" s="3" t="s">
        <v>224</v>
      </c>
      <c r="B85" s="4" t="s">
        <v>321</v>
      </c>
      <c r="C85" s="14"/>
      <c r="D85" s="4"/>
      <c r="E85" s="14"/>
      <c r="F85" s="19"/>
      <c r="G85" s="19"/>
      <c r="H85" s="19" t="e">
        <f>ROUND(J85/1000,2)</f>
        <v>#VALUE!</v>
      </c>
      <c r="I85" s="19" t="s">
        <v>435</v>
      </c>
      <c r="J85" s="19" t="str">
        <f>I85</f>
        <v>~m.s67_1f</v>
      </c>
      <c r="K85" s="61"/>
      <c r="L85" s="61"/>
      <c r="M85" s="23"/>
      <c r="N85" s="61"/>
    </row>
    <row r="86" spans="1:16" s="34" customFormat="1" ht="47.25" x14ac:dyDescent="0.25">
      <c r="A86" s="6" t="s">
        <v>77</v>
      </c>
      <c r="B86" s="7" t="s">
        <v>324</v>
      </c>
      <c r="C86" s="14"/>
      <c r="D86" s="7"/>
      <c r="E86" s="14"/>
      <c r="F86" s="20"/>
      <c r="G86" s="20"/>
      <c r="H86" s="19" t="e">
        <f>H87+H88+H89+H90+H91+H92+H93</f>
        <v>#VALUE!</v>
      </c>
      <c r="I86" s="20"/>
      <c r="J86" s="19"/>
      <c r="K86" s="36"/>
      <c r="L86" s="36"/>
      <c r="M86" s="33"/>
      <c r="N86" s="36"/>
      <c r="O86" s="36"/>
      <c r="P86" s="33"/>
    </row>
    <row r="87" spans="1:16" ht="31.5" x14ac:dyDescent="0.25">
      <c r="A87" s="3" t="s">
        <v>225</v>
      </c>
      <c r="B87" s="4" t="s">
        <v>18</v>
      </c>
      <c r="C87" s="14">
        <v>1</v>
      </c>
      <c r="D87" s="4" t="s">
        <v>146</v>
      </c>
      <c r="E87" s="14" t="s">
        <v>115</v>
      </c>
      <c r="F87" s="19"/>
      <c r="G87" s="19"/>
      <c r="H87" s="19" t="e">
        <f t="shared" ref="H87:H92" si="6">ROUND(J87/1000,2)</f>
        <v>#VALUE!</v>
      </c>
      <c r="I87" s="19" t="s">
        <v>436</v>
      </c>
      <c r="J87" s="19" t="str">
        <f t="shared" ref="J87:J92" si="7">I87</f>
        <v>~m.s68_1f</v>
      </c>
      <c r="K87" s="61"/>
      <c r="L87" s="61"/>
      <c r="M87" s="23"/>
      <c r="N87" s="61"/>
    </row>
    <row r="88" spans="1:16" ht="31.5" x14ac:dyDescent="0.25">
      <c r="A88" s="3" t="s">
        <v>226</v>
      </c>
      <c r="B88" s="4" t="s">
        <v>19</v>
      </c>
      <c r="C88" s="14">
        <v>0</v>
      </c>
      <c r="D88" s="4" t="s">
        <v>250</v>
      </c>
      <c r="E88" s="14" t="s">
        <v>115</v>
      </c>
      <c r="F88" s="19"/>
      <c r="G88" s="19"/>
      <c r="H88" s="19"/>
      <c r="I88" s="19"/>
      <c r="J88" s="19"/>
      <c r="K88" s="61"/>
      <c r="L88" s="61"/>
      <c r="M88" s="23"/>
      <c r="N88" s="61"/>
    </row>
    <row r="89" spans="1:16" ht="31.5" x14ac:dyDescent="0.25">
      <c r="A89" s="3" t="s">
        <v>227</v>
      </c>
      <c r="B89" s="4" t="s">
        <v>72</v>
      </c>
      <c r="C89" s="14">
        <v>1</v>
      </c>
      <c r="D89" s="4" t="s">
        <v>143</v>
      </c>
      <c r="E89" s="14" t="s">
        <v>115</v>
      </c>
      <c r="F89" s="19"/>
      <c r="G89" s="19"/>
      <c r="H89" s="19" t="e">
        <f t="shared" si="6"/>
        <v>#VALUE!</v>
      </c>
      <c r="I89" s="19" t="s">
        <v>437</v>
      </c>
      <c r="J89" s="19" t="str">
        <f t="shared" si="7"/>
        <v>~m.s998_1f</v>
      </c>
      <c r="K89" s="61"/>
      <c r="L89" s="61"/>
      <c r="M89" s="23"/>
      <c r="N89" s="61"/>
    </row>
    <row r="90" spans="1:16" ht="31.5" x14ac:dyDescent="0.25">
      <c r="A90" s="3" t="s">
        <v>228</v>
      </c>
      <c r="B90" s="4" t="s">
        <v>20</v>
      </c>
      <c r="C90" s="14">
        <v>1</v>
      </c>
      <c r="D90" s="4" t="s">
        <v>146</v>
      </c>
      <c r="E90" s="14" t="s">
        <v>115</v>
      </c>
      <c r="F90" s="19"/>
      <c r="G90" s="19"/>
      <c r="H90" s="19" t="e">
        <f t="shared" si="6"/>
        <v>#VALUE!</v>
      </c>
      <c r="I90" s="19" t="s">
        <v>438</v>
      </c>
      <c r="J90" s="19" t="str">
        <f t="shared" si="7"/>
        <v>~m.s71_1f</v>
      </c>
      <c r="K90" s="39"/>
      <c r="L90" s="61"/>
      <c r="M90" s="23"/>
      <c r="N90" s="39"/>
    </row>
    <row r="91" spans="1:16" ht="31.5" x14ac:dyDescent="0.25">
      <c r="A91" s="3" t="s">
        <v>229</v>
      </c>
      <c r="B91" s="4" t="s">
        <v>21</v>
      </c>
      <c r="C91" s="14">
        <v>0</v>
      </c>
      <c r="D91" s="4" t="s">
        <v>250</v>
      </c>
      <c r="E91" s="14" t="s">
        <v>115</v>
      </c>
      <c r="F91" s="19"/>
      <c r="G91" s="19"/>
      <c r="H91" s="19"/>
      <c r="I91" s="19"/>
      <c r="J91" s="19"/>
      <c r="K91" s="61"/>
      <c r="L91" s="61"/>
      <c r="M91" s="23"/>
      <c r="N91" s="61"/>
    </row>
    <row r="92" spans="1:16" ht="31.5" x14ac:dyDescent="0.25">
      <c r="A92" s="3" t="s">
        <v>326</v>
      </c>
      <c r="B92" s="4" t="s">
        <v>22</v>
      </c>
      <c r="C92" s="14">
        <v>1</v>
      </c>
      <c r="D92" s="4" t="s">
        <v>146</v>
      </c>
      <c r="E92" s="14" t="s">
        <v>115</v>
      </c>
      <c r="F92" s="19"/>
      <c r="G92" s="19"/>
      <c r="H92" s="19" t="e">
        <f t="shared" si="6"/>
        <v>#VALUE!</v>
      </c>
      <c r="I92" s="19" t="s">
        <v>439</v>
      </c>
      <c r="J92" s="19" t="str">
        <f t="shared" si="7"/>
        <v>~m.s73_1f</v>
      </c>
      <c r="K92" s="61"/>
      <c r="L92" s="61"/>
      <c r="M92" s="23"/>
      <c r="N92" s="61"/>
    </row>
    <row r="93" spans="1:16" ht="63" x14ac:dyDescent="0.25">
      <c r="A93" s="3" t="s">
        <v>327</v>
      </c>
      <c r="B93" s="4" t="s">
        <v>325</v>
      </c>
      <c r="C93" s="14"/>
      <c r="D93" s="4"/>
      <c r="E93" s="14"/>
      <c r="F93" s="19"/>
      <c r="G93" s="19"/>
      <c r="H93" s="19"/>
      <c r="I93" s="19"/>
      <c r="J93" s="19"/>
      <c r="K93" s="61"/>
      <c r="L93" s="61"/>
      <c r="M93" s="23"/>
      <c r="N93" s="61"/>
    </row>
    <row r="94" spans="1:16" s="34" customFormat="1" ht="47.25" x14ac:dyDescent="0.25">
      <c r="A94" s="6" t="s">
        <v>78</v>
      </c>
      <c r="B94" s="7" t="s">
        <v>405</v>
      </c>
      <c r="C94" s="14"/>
      <c r="D94" s="7"/>
      <c r="E94" s="14"/>
      <c r="F94" s="20"/>
      <c r="G94" s="20"/>
      <c r="H94" s="19">
        <f>H95+H96+H97+H98+H99+H100+H101+H102+H103+H104+H105+H106</f>
        <v>0</v>
      </c>
      <c r="I94" s="20"/>
      <c r="J94" s="19"/>
      <c r="K94" s="36"/>
      <c r="L94" s="36"/>
      <c r="M94" s="33"/>
      <c r="N94" s="36"/>
      <c r="O94" s="36"/>
      <c r="P94" s="33"/>
    </row>
    <row r="95" spans="1:16" x14ac:dyDescent="0.25">
      <c r="A95" s="3" t="s">
        <v>230</v>
      </c>
      <c r="B95" s="4" t="s">
        <v>23</v>
      </c>
      <c r="C95" s="14">
        <v>0</v>
      </c>
      <c r="D95" s="4" t="s">
        <v>250</v>
      </c>
      <c r="E95" s="14" t="s">
        <v>115</v>
      </c>
      <c r="F95" s="19"/>
      <c r="G95" s="19"/>
      <c r="H95" s="19"/>
      <c r="I95" s="19"/>
      <c r="J95" s="19"/>
      <c r="K95" s="61"/>
      <c r="L95" s="61"/>
      <c r="M95" s="23"/>
      <c r="N95" s="61"/>
    </row>
    <row r="96" spans="1:16" x14ac:dyDescent="0.25">
      <c r="A96" s="3" t="s">
        <v>231</v>
      </c>
      <c r="B96" s="4" t="s">
        <v>24</v>
      </c>
      <c r="C96" s="14">
        <v>0</v>
      </c>
      <c r="D96" s="4" t="s">
        <v>250</v>
      </c>
      <c r="E96" s="14" t="s">
        <v>115</v>
      </c>
      <c r="F96" s="19"/>
      <c r="G96" s="19"/>
      <c r="H96" s="19"/>
      <c r="I96" s="19"/>
      <c r="J96" s="19"/>
      <c r="K96" s="61"/>
      <c r="L96" s="61"/>
      <c r="M96" s="23"/>
      <c r="N96" s="61"/>
    </row>
    <row r="97" spans="1:16" x14ac:dyDescent="0.25">
      <c r="A97" s="3" t="s">
        <v>232</v>
      </c>
      <c r="B97" s="4" t="s">
        <v>25</v>
      </c>
      <c r="C97" s="14">
        <v>0</v>
      </c>
      <c r="D97" s="4" t="s">
        <v>250</v>
      </c>
      <c r="E97" s="14" t="s">
        <v>115</v>
      </c>
      <c r="F97" s="19"/>
      <c r="G97" s="19"/>
      <c r="H97" s="19"/>
      <c r="I97" s="19"/>
      <c r="J97" s="19"/>
      <c r="K97" s="61"/>
      <c r="L97" s="61"/>
      <c r="M97" s="23"/>
      <c r="N97" s="61"/>
    </row>
    <row r="98" spans="1:16" x14ac:dyDescent="0.25">
      <c r="A98" s="3" t="s">
        <v>233</v>
      </c>
      <c r="B98" s="4" t="s">
        <v>26</v>
      </c>
      <c r="C98" s="14">
        <v>0</v>
      </c>
      <c r="D98" s="4" t="s">
        <v>250</v>
      </c>
      <c r="E98" s="14" t="s">
        <v>115</v>
      </c>
      <c r="F98" s="19"/>
      <c r="G98" s="19"/>
      <c r="H98" s="19"/>
      <c r="I98" s="19"/>
      <c r="J98" s="19"/>
      <c r="K98" s="61"/>
      <c r="L98" s="61"/>
      <c r="M98" s="23"/>
      <c r="N98" s="61"/>
    </row>
    <row r="99" spans="1:16" x14ac:dyDescent="0.25">
      <c r="A99" s="3" t="s">
        <v>234</v>
      </c>
      <c r="B99" s="4" t="s">
        <v>27</v>
      </c>
      <c r="C99" s="14">
        <v>0</v>
      </c>
      <c r="D99" s="4" t="s">
        <v>250</v>
      </c>
      <c r="E99" s="14" t="s">
        <v>115</v>
      </c>
      <c r="F99" s="19"/>
      <c r="G99" s="19"/>
      <c r="H99" s="19"/>
      <c r="I99" s="19"/>
      <c r="J99" s="19"/>
      <c r="K99" s="61"/>
      <c r="L99" s="61"/>
      <c r="M99" s="23"/>
      <c r="N99" s="61"/>
    </row>
    <row r="100" spans="1:16" x14ac:dyDescent="0.25">
      <c r="A100" s="3" t="s">
        <v>235</v>
      </c>
      <c r="B100" s="4" t="s">
        <v>28</v>
      </c>
      <c r="C100" s="14">
        <v>0</v>
      </c>
      <c r="D100" s="4" t="s">
        <v>250</v>
      </c>
      <c r="E100" s="14" t="s">
        <v>115</v>
      </c>
      <c r="F100" s="19"/>
      <c r="G100" s="19"/>
      <c r="H100" s="19"/>
      <c r="I100" s="19"/>
      <c r="J100" s="19"/>
      <c r="K100" s="61"/>
      <c r="L100" s="61"/>
      <c r="M100" s="23"/>
      <c r="N100" s="61"/>
    </row>
    <row r="101" spans="1:16" ht="47.25" x14ac:dyDescent="0.25">
      <c r="A101" s="3" t="s">
        <v>236</v>
      </c>
      <c r="B101" s="4" t="s">
        <v>328</v>
      </c>
      <c r="C101" s="14">
        <v>0</v>
      </c>
      <c r="D101" s="4" t="s">
        <v>250</v>
      </c>
      <c r="E101" s="14" t="s">
        <v>115</v>
      </c>
      <c r="F101" s="19"/>
      <c r="G101" s="19"/>
      <c r="H101" s="19"/>
      <c r="I101" s="19"/>
      <c r="J101" s="19"/>
      <c r="K101" s="61"/>
      <c r="L101" s="61"/>
      <c r="M101" s="23"/>
      <c r="N101" s="61"/>
    </row>
    <row r="102" spans="1:16" x14ac:dyDescent="0.25">
      <c r="A102" s="3" t="s">
        <v>237</v>
      </c>
      <c r="B102" s="4" t="s">
        <v>29</v>
      </c>
      <c r="C102" s="14">
        <v>0</v>
      </c>
      <c r="D102" s="4" t="s">
        <v>250</v>
      </c>
      <c r="E102" s="14" t="s">
        <v>115</v>
      </c>
      <c r="F102" s="19"/>
      <c r="G102" s="19"/>
      <c r="H102" s="19"/>
      <c r="I102" s="19"/>
      <c r="J102" s="19"/>
      <c r="K102" s="61"/>
      <c r="L102" s="61"/>
      <c r="M102" s="23"/>
      <c r="N102" s="61"/>
    </row>
    <row r="103" spans="1:16" ht="31.5" x14ac:dyDescent="0.25">
      <c r="A103" s="3" t="s">
        <v>238</v>
      </c>
      <c r="B103" s="4" t="s">
        <v>30</v>
      </c>
      <c r="C103" s="14">
        <v>0</v>
      </c>
      <c r="D103" s="4" t="s">
        <v>250</v>
      </c>
      <c r="E103" s="14" t="s">
        <v>115</v>
      </c>
      <c r="F103" s="19"/>
      <c r="G103" s="19"/>
      <c r="H103" s="19"/>
      <c r="I103" s="19"/>
      <c r="J103" s="19"/>
      <c r="K103" s="61"/>
      <c r="L103" s="61"/>
      <c r="M103" s="23"/>
      <c r="N103" s="61"/>
    </row>
    <row r="104" spans="1:16" ht="31.5" x14ac:dyDescent="0.25">
      <c r="A104" s="3" t="s">
        <v>239</v>
      </c>
      <c r="B104" s="4" t="s">
        <v>31</v>
      </c>
      <c r="C104" s="14">
        <v>0</v>
      </c>
      <c r="D104" s="4" t="s">
        <v>250</v>
      </c>
      <c r="E104" s="14" t="s">
        <v>115</v>
      </c>
      <c r="F104" s="19"/>
      <c r="G104" s="19"/>
      <c r="H104" s="19"/>
      <c r="I104" s="19"/>
      <c r="J104" s="19"/>
      <c r="K104" s="61"/>
      <c r="L104" s="61"/>
      <c r="M104" s="23"/>
      <c r="N104" s="61"/>
    </row>
    <row r="105" spans="1:16" ht="31.5" x14ac:dyDescent="0.25">
      <c r="A105" s="3" t="s">
        <v>240</v>
      </c>
      <c r="B105" s="4" t="s">
        <v>329</v>
      </c>
      <c r="C105" s="14">
        <v>0</v>
      </c>
      <c r="D105" s="4" t="s">
        <v>250</v>
      </c>
      <c r="E105" s="14" t="s">
        <v>115</v>
      </c>
      <c r="F105" s="19"/>
      <c r="G105" s="19"/>
      <c r="H105" s="19"/>
      <c r="I105" s="19"/>
      <c r="J105" s="19"/>
      <c r="K105" s="61"/>
      <c r="L105" s="61"/>
      <c r="M105" s="23"/>
      <c r="N105" s="61"/>
    </row>
    <row r="106" spans="1:16" ht="47.25" x14ac:dyDescent="0.25">
      <c r="A106" s="3" t="s">
        <v>241</v>
      </c>
      <c r="B106" s="4" t="s">
        <v>330</v>
      </c>
      <c r="C106" s="14"/>
      <c r="D106" s="4"/>
      <c r="E106" s="14"/>
      <c r="F106" s="19"/>
      <c r="G106" s="19"/>
      <c r="H106" s="19"/>
      <c r="I106" s="19"/>
      <c r="J106" s="19"/>
      <c r="K106" s="61"/>
      <c r="L106" s="61"/>
      <c r="M106" s="23"/>
      <c r="N106" s="61"/>
    </row>
    <row r="107" spans="1:16" ht="47.25" x14ac:dyDescent="0.25">
      <c r="A107" s="6" t="s">
        <v>79</v>
      </c>
      <c r="B107" s="7" t="s">
        <v>331</v>
      </c>
      <c r="C107" s="15"/>
      <c r="D107" s="7"/>
      <c r="E107" s="15"/>
      <c r="F107" s="20"/>
      <c r="G107" s="20"/>
      <c r="H107" s="19" t="e">
        <f>H108+H109+H110+H111</f>
        <v>#VALUE!</v>
      </c>
      <c r="I107" s="20"/>
      <c r="J107" s="19"/>
      <c r="K107" s="61"/>
      <c r="L107" s="61"/>
      <c r="M107" s="23"/>
      <c r="N107" s="61"/>
    </row>
    <row r="108" spans="1:16" x14ac:dyDescent="0.25">
      <c r="A108" s="3" t="s">
        <v>242</v>
      </c>
      <c r="B108" s="4" t="s">
        <v>332</v>
      </c>
      <c r="C108" s="14">
        <v>0</v>
      </c>
      <c r="D108" s="4" t="s">
        <v>250</v>
      </c>
      <c r="E108" s="14" t="s">
        <v>115</v>
      </c>
      <c r="F108" s="19"/>
      <c r="G108" s="19"/>
      <c r="H108" s="19"/>
      <c r="I108" s="19"/>
      <c r="J108" s="19"/>
      <c r="K108" s="61"/>
      <c r="L108" s="61"/>
      <c r="M108" s="23"/>
      <c r="N108" s="61"/>
    </row>
    <row r="109" spans="1:16" x14ac:dyDescent="0.25">
      <c r="A109" s="3" t="s">
        <v>243</v>
      </c>
      <c r="B109" s="4" t="s">
        <v>333</v>
      </c>
      <c r="C109" s="14">
        <v>0</v>
      </c>
      <c r="D109" s="4" t="s">
        <v>250</v>
      </c>
      <c r="E109" s="14" t="s">
        <v>115</v>
      </c>
      <c r="F109" s="19"/>
      <c r="G109" s="19"/>
      <c r="H109" s="19"/>
      <c r="I109" s="19"/>
      <c r="J109" s="19"/>
      <c r="K109" s="61"/>
      <c r="L109" s="61"/>
      <c r="M109" s="23"/>
      <c r="N109" s="61"/>
    </row>
    <row r="110" spans="1:16" x14ac:dyDescent="0.25">
      <c r="A110" s="3" t="s">
        <v>244</v>
      </c>
      <c r="B110" s="4" t="s">
        <v>381</v>
      </c>
      <c r="C110" s="14">
        <v>1</v>
      </c>
      <c r="D110" s="4" t="s">
        <v>143</v>
      </c>
      <c r="E110" s="14" t="s">
        <v>115</v>
      </c>
      <c r="F110" s="19"/>
      <c r="G110" s="19"/>
      <c r="H110" s="19" t="e">
        <f>ROUND(J110/1000,2)</f>
        <v>#VALUE!</v>
      </c>
      <c r="I110" s="19" t="s">
        <v>440</v>
      </c>
      <c r="J110" s="19" t="str">
        <f>I110</f>
        <v>~m.s997_1f</v>
      </c>
      <c r="K110" s="61"/>
      <c r="L110" s="61"/>
      <c r="M110" s="23"/>
      <c r="N110" s="61"/>
    </row>
    <row r="111" spans="1:16" ht="63" x14ac:dyDescent="0.25">
      <c r="A111" s="3" t="s">
        <v>245</v>
      </c>
      <c r="B111" s="4" t="s">
        <v>32</v>
      </c>
      <c r="C111" s="14">
        <v>1</v>
      </c>
      <c r="D111" s="4" t="s">
        <v>145</v>
      </c>
      <c r="E111" s="14" t="s">
        <v>115</v>
      </c>
      <c r="F111" s="19"/>
      <c r="G111" s="19"/>
      <c r="H111" s="19" t="e">
        <f>ROUND(J111/1000,2)</f>
        <v>#VALUE!</v>
      </c>
      <c r="I111" s="19" t="s">
        <v>441</v>
      </c>
      <c r="J111" s="19" t="str">
        <f>I111</f>
        <v>~m.s87_1f</v>
      </c>
      <c r="K111" s="61"/>
      <c r="L111" s="61"/>
      <c r="M111" s="23"/>
      <c r="N111" s="61"/>
    </row>
    <row r="112" spans="1:16" s="34" customFormat="1" x14ac:dyDescent="0.25">
      <c r="A112" s="6" t="s">
        <v>80</v>
      </c>
      <c r="B112" s="7" t="s">
        <v>33</v>
      </c>
      <c r="C112" s="14"/>
      <c r="D112" s="7"/>
      <c r="E112" s="14"/>
      <c r="F112" s="20"/>
      <c r="G112" s="20"/>
      <c r="H112" s="19" t="e">
        <f>H113+H114+H115+H116+H117</f>
        <v>#VALUE!</v>
      </c>
      <c r="I112" s="20"/>
      <c r="J112" s="19"/>
      <c r="K112" s="36"/>
      <c r="L112" s="36"/>
      <c r="M112" s="33"/>
      <c r="N112" s="36"/>
      <c r="O112" s="36"/>
      <c r="P112" s="33"/>
    </row>
    <row r="113" spans="1:16" x14ac:dyDescent="0.25">
      <c r="A113" s="3" t="s">
        <v>246</v>
      </c>
      <c r="B113" s="4" t="s">
        <v>34</v>
      </c>
      <c r="C113" s="14">
        <v>0</v>
      </c>
      <c r="D113" s="4" t="s">
        <v>250</v>
      </c>
      <c r="E113" s="14" t="s">
        <v>115</v>
      </c>
      <c r="F113" s="19"/>
      <c r="G113" s="19"/>
      <c r="H113" s="19"/>
      <c r="I113" s="19"/>
      <c r="J113" s="19"/>
      <c r="K113" s="61"/>
      <c r="L113" s="61"/>
      <c r="M113" s="23"/>
      <c r="N113" s="61"/>
    </row>
    <row r="114" spans="1:16" ht="47.25" x14ac:dyDescent="0.25">
      <c r="A114" s="3" t="s">
        <v>247</v>
      </c>
      <c r="B114" s="4" t="s">
        <v>35</v>
      </c>
      <c r="C114" s="14">
        <v>1</v>
      </c>
      <c r="D114" s="4" t="s">
        <v>147</v>
      </c>
      <c r="E114" s="14" t="s">
        <v>115</v>
      </c>
      <c r="F114" s="19"/>
      <c r="G114" s="19"/>
      <c r="H114" s="19" t="e">
        <f>ROUND(J114/1000,2)</f>
        <v>#VALUE!</v>
      </c>
      <c r="I114" s="19" t="s">
        <v>442</v>
      </c>
      <c r="J114" s="19" t="str">
        <f>I114</f>
        <v>~m.s89_1f</v>
      </c>
      <c r="K114" s="61"/>
      <c r="L114" s="61"/>
      <c r="M114" s="23"/>
      <c r="N114" s="61"/>
    </row>
    <row r="115" spans="1:16" ht="47.25" x14ac:dyDescent="0.25">
      <c r="A115" s="3" t="s">
        <v>248</v>
      </c>
      <c r="B115" s="4" t="s">
        <v>36</v>
      </c>
      <c r="C115" s="14">
        <v>1</v>
      </c>
      <c r="D115" s="4" t="s">
        <v>147</v>
      </c>
      <c r="E115" s="14" t="s">
        <v>115</v>
      </c>
      <c r="F115" s="19"/>
      <c r="G115" s="19"/>
      <c r="H115" s="19" t="e">
        <f>ROUND(J115/1000,2)</f>
        <v>#VALUE!</v>
      </c>
      <c r="I115" s="19" t="s">
        <v>443</v>
      </c>
      <c r="J115" s="19" t="str">
        <f>I115</f>
        <v>~m.s91_1f</v>
      </c>
      <c r="K115" s="61"/>
      <c r="L115" s="61"/>
      <c r="M115" s="23"/>
      <c r="N115" s="61"/>
    </row>
    <row r="116" spans="1:16" ht="47.25" x14ac:dyDescent="0.25">
      <c r="A116" s="3" t="s">
        <v>249</v>
      </c>
      <c r="B116" s="4" t="s">
        <v>406</v>
      </c>
      <c r="C116" s="14">
        <v>1</v>
      </c>
      <c r="D116" s="4" t="s">
        <v>146</v>
      </c>
      <c r="E116" s="14" t="s">
        <v>115</v>
      </c>
      <c r="F116" s="19"/>
      <c r="G116" s="19"/>
      <c r="H116" s="19" t="e">
        <f>ROUND(J116/1000,2)</f>
        <v>#VALUE!</v>
      </c>
      <c r="I116" s="19" t="s">
        <v>444</v>
      </c>
      <c r="J116" s="19" t="str">
        <f>I116</f>
        <v>~m.s92_1f</v>
      </c>
      <c r="K116" s="61"/>
      <c r="L116" s="61"/>
      <c r="M116" s="23"/>
      <c r="N116" s="61"/>
    </row>
    <row r="117" spans="1:16" x14ac:dyDescent="0.25">
      <c r="A117" s="3" t="s">
        <v>334</v>
      </c>
      <c r="B117" s="4" t="s">
        <v>407</v>
      </c>
      <c r="C117" s="14"/>
      <c r="D117" s="4"/>
      <c r="E117" s="14"/>
      <c r="F117" s="19"/>
      <c r="G117" s="19"/>
      <c r="H117" s="19"/>
      <c r="I117" s="19"/>
      <c r="J117" s="19"/>
      <c r="K117" s="61"/>
      <c r="L117" s="61"/>
      <c r="M117" s="23"/>
      <c r="N117" s="61"/>
    </row>
    <row r="118" spans="1:16" s="27" customFormat="1" ht="78.75" x14ac:dyDescent="0.25">
      <c r="A118" s="2" t="s">
        <v>182</v>
      </c>
      <c r="B118" s="1" t="s">
        <v>408</v>
      </c>
      <c r="C118" s="14"/>
      <c r="D118" s="1"/>
      <c r="E118" s="14"/>
      <c r="F118" s="16"/>
      <c r="G118" s="16"/>
      <c r="H118" s="16" t="e">
        <f>H119+H120+H121+H122+H123+H124+H125+H126+H127+H128+H129+H130+H131+H132+H133+H134+H135+H136+H137+H138+H139+H140+H141+H142+H143+H144+H145+H146+H147</f>
        <v>#VALUE!</v>
      </c>
      <c r="I118" s="16" t="e">
        <f>SUM(I119:I147)</f>
        <v>#VALUE!</v>
      </c>
      <c r="J118" s="16" t="e">
        <f>SUM(J119:J147)</f>
        <v>#VALUE!</v>
      </c>
      <c r="K118" s="61"/>
      <c r="L118" s="61"/>
      <c r="M118" s="26"/>
      <c r="N118" s="61"/>
      <c r="O118" s="61"/>
      <c r="P118" s="26"/>
    </row>
    <row r="119" spans="1:16" ht="31.5" x14ac:dyDescent="0.25">
      <c r="A119" s="3" t="s">
        <v>98</v>
      </c>
      <c r="B119" s="4" t="s">
        <v>335</v>
      </c>
      <c r="C119" s="14">
        <v>0</v>
      </c>
      <c r="D119" s="4" t="s">
        <v>250</v>
      </c>
      <c r="E119" s="14" t="s">
        <v>115</v>
      </c>
      <c r="F119" s="19"/>
      <c r="G119" s="19"/>
      <c r="H119" s="19"/>
      <c r="I119" s="19"/>
      <c r="J119" s="19"/>
      <c r="K119" s="36"/>
      <c r="L119" s="43"/>
      <c r="M119" s="23"/>
      <c r="N119" s="36"/>
      <c r="O119" s="43"/>
    </row>
    <row r="120" spans="1:16" ht="47.25" x14ac:dyDescent="0.25">
      <c r="A120" s="3" t="s">
        <v>103</v>
      </c>
      <c r="B120" s="4" t="s">
        <v>37</v>
      </c>
      <c r="C120" s="14">
        <v>1</v>
      </c>
      <c r="D120" s="4" t="s">
        <v>147</v>
      </c>
      <c r="E120" s="14" t="s">
        <v>115</v>
      </c>
      <c r="F120" s="19"/>
      <c r="G120" s="19"/>
      <c r="H120" s="19" t="e">
        <f>ROUND(J120/1000,2)</f>
        <v>#VALUE!</v>
      </c>
      <c r="I120" s="19" t="e">
        <f>ROUND(L120*1,2)</f>
        <v>#VALUE!</v>
      </c>
      <c r="J120" s="59" t="e">
        <f>L120+I205*0.6</f>
        <v>#VALUE!</v>
      </c>
      <c r="K120" s="36"/>
      <c r="L120" s="43" t="s">
        <v>479</v>
      </c>
      <c r="M120" s="23"/>
      <c r="N120" s="36"/>
      <c r="O120" s="43"/>
    </row>
    <row r="121" spans="1:16" ht="31.5" x14ac:dyDescent="0.25">
      <c r="A121" s="3" t="s">
        <v>183</v>
      </c>
      <c r="B121" s="4" t="s">
        <v>409</v>
      </c>
      <c r="C121" s="14">
        <v>0</v>
      </c>
      <c r="D121" s="4" t="s">
        <v>250</v>
      </c>
      <c r="E121" s="14" t="s">
        <v>115</v>
      </c>
      <c r="F121" s="19"/>
      <c r="G121" s="19"/>
      <c r="H121" s="19"/>
      <c r="I121" s="19"/>
      <c r="J121" s="19"/>
      <c r="K121" s="61"/>
      <c r="L121" s="61"/>
      <c r="M121" s="23"/>
      <c r="N121" s="61"/>
    </row>
    <row r="122" spans="1:16" ht="31.5" x14ac:dyDescent="0.25">
      <c r="A122" s="3" t="s">
        <v>184</v>
      </c>
      <c r="B122" s="4" t="s">
        <v>410</v>
      </c>
      <c r="C122" s="14">
        <v>0</v>
      </c>
      <c r="D122" s="4" t="s">
        <v>250</v>
      </c>
      <c r="E122" s="14" t="s">
        <v>115</v>
      </c>
      <c r="F122" s="19"/>
      <c r="G122" s="19"/>
      <c r="H122" s="19"/>
      <c r="I122" s="19"/>
      <c r="J122" s="19"/>
      <c r="K122" s="61"/>
      <c r="L122" s="61"/>
      <c r="M122" s="23"/>
      <c r="N122" s="61"/>
    </row>
    <row r="123" spans="1:16" ht="31.5" x14ac:dyDescent="0.25">
      <c r="A123" s="3" t="s">
        <v>185</v>
      </c>
      <c r="B123" s="4" t="s">
        <v>38</v>
      </c>
      <c r="C123" s="14">
        <v>0</v>
      </c>
      <c r="D123" s="4" t="s">
        <v>250</v>
      </c>
      <c r="E123" s="14" t="s">
        <v>115</v>
      </c>
      <c r="F123" s="19"/>
      <c r="G123" s="19"/>
      <c r="H123" s="19"/>
      <c r="I123" s="19"/>
      <c r="J123" s="19"/>
      <c r="K123" s="61"/>
      <c r="L123" s="61"/>
      <c r="M123" s="23"/>
      <c r="N123" s="61"/>
    </row>
    <row r="124" spans="1:16" ht="78.75" x14ac:dyDescent="0.25">
      <c r="A124" s="3" t="s">
        <v>186</v>
      </c>
      <c r="B124" s="4" t="s">
        <v>39</v>
      </c>
      <c r="C124" s="14">
        <v>1</v>
      </c>
      <c r="D124" s="4" t="s">
        <v>148</v>
      </c>
      <c r="E124" s="14" t="s">
        <v>115</v>
      </c>
      <c r="F124" s="19"/>
      <c r="G124" s="19"/>
      <c r="H124" s="19" t="e">
        <f>ROUND(J124/1000,2)</f>
        <v>#VALUE!</v>
      </c>
      <c r="I124" s="19" t="s">
        <v>445</v>
      </c>
      <c r="J124" s="19" t="str">
        <f>I124</f>
        <v>~m.s112_1f</v>
      </c>
      <c r="K124" s="61"/>
      <c r="L124" s="61"/>
      <c r="M124" s="23"/>
      <c r="N124" s="61"/>
    </row>
    <row r="125" spans="1:16" ht="78.75" x14ac:dyDescent="0.25">
      <c r="A125" s="3" t="s">
        <v>187</v>
      </c>
      <c r="B125" s="4" t="s">
        <v>336</v>
      </c>
      <c r="C125" s="14">
        <v>1</v>
      </c>
      <c r="D125" s="4" t="s">
        <v>147</v>
      </c>
      <c r="E125" s="14" t="s">
        <v>115</v>
      </c>
      <c r="F125" s="19"/>
      <c r="G125" s="19"/>
      <c r="H125" s="19" t="e">
        <f>ROUND(J125/1000,2)</f>
        <v>#VALUE!</v>
      </c>
      <c r="I125" s="19" t="s">
        <v>446</v>
      </c>
      <c r="J125" s="19" t="str">
        <f>I125</f>
        <v>~m.s113_1f</v>
      </c>
      <c r="K125" s="61"/>
      <c r="L125" s="61"/>
      <c r="M125" s="23"/>
      <c r="N125" s="61"/>
    </row>
    <row r="126" spans="1:16" ht="31.5" x14ac:dyDescent="0.25">
      <c r="A126" s="3" t="s">
        <v>188</v>
      </c>
      <c r="B126" s="4" t="s">
        <v>40</v>
      </c>
      <c r="C126" s="14">
        <v>1</v>
      </c>
      <c r="D126" s="4" t="s">
        <v>146</v>
      </c>
      <c r="E126" s="14" t="s">
        <v>115</v>
      </c>
      <c r="F126" s="19"/>
      <c r="G126" s="19"/>
      <c r="H126" s="19" t="e">
        <f>ROUND(J126/1000,2)</f>
        <v>#VALUE!</v>
      </c>
      <c r="I126" s="19" t="s">
        <v>447</v>
      </c>
      <c r="J126" s="19" t="str">
        <f>I126</f>
        <v>~m.s114_1f</v>
      </c>
      <c r="K126" s="61"/>
      <c r="L126" s="61"/>
      <c r="M126" s="23"/>
      <c r="N126" s="61"/>
    </row>
    <row r="127" spans="1:16" ht="31.5" x14ac:dyDescent="0.25">
      <c r="A127" s="3" t="s">
        <v>189</v>
      </c>
      <c r="B127" s="4" t="s">
        <v>337</v>
      </c>
      <c r="C127" s="14">
        <v>1</v>
      </c>
      <c r="D127" s="4" t="s">
        <v>143</v>
      </c>
      <c r="E127" s="14" t="s">
        <v>115</v>
      </c>
      <c r="F127" s="19"/>
      <c r="G127" s="19"/>
      <c r="H127" s="19" t="e">
        <f>ROUND(J127/1000,2)</f>
        <v>#VALUE!</v>
      </c>
      <c r="I127" s="19" t="s">
        <v>448</v>
      </c>
      <c r="J127" s="19" t="str">
        <f>I127</f>
        <v>~m.s115_1f</v>
      </c>
      <c r="K127" s="61"/>
      <c r="L127" s="61"/>
      <c r="M127" s="23"/>
      <c r="N127" s="61"/>
    </row>
    <row r="128" spans="1:16" ht="31.5" x14ac:dyDescent="0.25">
      <c r="A128" s="3" t="s">
        <v>190</v>
      </c>
      <c r="B128" s="4" t="s">
        <v>41</v>
      </c>
      <c r="C128" s="14">
        <v>0</v>
      </c>
      <c r="D128" s="4" t="s">
        <v>250</v>
      </c>
      <c r="E128" s="14" t="s">
        <v>115</v>
      </c>
      <c r="F128" s="19"/>
      <c r="G128" s="19"/>
      <c r="H128" s="19"/>
      <c r="I128" s="19"/>
      <c r="J128" s="19"/>
      <c r="K128" s="61"/>
      <c r="L128" s="61"/>
      <c r="M128" s="23"/>
      <c r="N128" s="61"/>
    </row>
    <row r="129" spans="1:16" ht="47.25" x14ac:dyDescent="0.25">
      <c r="A129" s="3" t="s">
        <v>191</v>
      </c>
      <c r="B129" s="4" t="s">
        <v>338</v>
      </c>
      <c r="C129" s="14">
        <v>0</v>
      </c>
      <c r="D129" s="4" t="s">
        <v>250</v>
      </c>
      <c r="E129" s="14" t="s">
        <v>115</v>
      </c>
      <c r="F129" s="19"/>
      <c r="G129" s="19"/>
      <c r="H129" s="19"/>
      <c r="I129" s="19"/>
      <c r="J129" s="19"/>
      <c r="K129" s="61"/>
      <c r="L129" s="61"/>
      <c r="M129" s="23"/>
      <c r="N129" s="61"/>
    </row>
    <row r="130" spans="1:16" ht="47.25" x14ac:dyDescent="0.25">
      <c r="A130" s="3" t="s">
        <v>192</v>
      </c>
      <c r="B130" s="4" t="s">
        <v>339</v>
      </c>
      <c r="C130" s="14">
        <v>0</v>
      </c>
      <c r="D130" s="4" t="s">
        <v>250</v>
      </c>
      <c r="E130" s="14" t="s">
        <v>115</v>
      </c>
      <c r="F130" s="19"/>
      <c r="G130" s="19"/>
      <c r="H130" s="19"/>
      <c r="I130" s="19"/>
      <c r="J130" s="19"/>
      <c r="K130" s="61"/>
      <c r="L130" s="61"/>
      <c r="M130" s="23"/>
      <c r="N130" s="61"/>
    </row>
    <row r="131" spans="1:16" ht="47.25" x14ac:dyDescent="0.25">
      <c r="A131" s="3" t="s">
        <v>193</v>
      </c>
      <c r="B131" s="4" t="s">
        <v>411</v>
      </c>
      <c r="C131" s="14">
        <v>0</v>
      </c>
      <c r="D131" s="4" t="s">
        <v>250</v>
      </c>
      <c r="E131" s="14" t="s">
        <v>115</v>
      </c>
      <c r="F131" s="19"/>
      <c r="G131" s="19"/>
      <c r="H131" s="19"/>
      <c r="I131" s="19"/>
      <c r="J131" s="19"/>
      <c r="K131" s="61"/>
      <c r="L131" s="61"/>
      <c r="M131" s="23"/>
      <c r="N131" s="61"/>
    </row>
    <row r="132" spans="1:16" ht="47.25" x14ac:dyDescent="0.25">
      <c r="A132" s="3" t="s">
        <v>194</v>
      </c>
      <c r="B132" s="4" t="s">
        <v>412</v>
      </c>
      <c r="C132" s="14">
        <v>0</v>
      </c>
      <c r="D132" s="4" t="s">
        <v>250</v>
      </c>
      <c r="E132" s="14" t="s">
        <v>115</v>
      </c>
      <c r="F132" s="19"/>
      <c r="G132" s="19"/>
      <c r="H132" s="19"/>
      <c r="I132" s="19"/>
      <c r="J132" s="19"/>
      <c r="K132" s="61"/>
      <c r="L132" s="61"/>
      <c r="M132" s="23"/>
      <c r="N132" s="61"/>
    </row>
    <row r="133" spans="1:16" x14ac:dyDescent="0.25">
      <c r="A133" s="3" t="s">
        <v>195</v>
      </c>
      <c r="B133" s="4" t="s">
        <v>42</v>
      </c>
      <c r="C133" s="14">
        <v>0</v>
      </c>
      <c r="D133" s="4" t="s">
        <v>250</v>
      </c>
      <c r="E133" s="14" t="s">
        <v>115</v>
      </c>
      <c r="F133" s="19"/>
      <c r="G133" s="19"/>
      <c r="H133" s="19"/>
      <c r="I133" s="19"/>
      <c r="J133" s="19"/>
      <c r="K133" s="61"/>
      <c r="L133" s="61"/>
      <c r="M133" s="23"/>
      <c r="N133" s="61"/>
    </row>
    <row r="134" spans="1:16" ht="78.75" x14ac:dyDescent="0.25">
      <c r="A134" s="3" t="s">
        <v>196</v>
      </c>
      <c r="B134" s="4" t="s">
        <v>413</v>
      </c>
      <c r="C134" s="14">
        <v>1</v>
      </c>
      <c r="D134" s="4" t="s">
        <v>147</v>
      </c>
      <c r="E134" s="14" t="s">
        <v>115</v>
      </c>
      <c r="F134" s="19"/>
      <c r="G134" s="19"/>
      <c r="H134" s="19" t="e">
        <f>ROUND(J134/1000,2)</f>
        <v>#VALUE!</v>
      </c>
      <c r="I134" s="19" t="s">
        <v>449</v>
      </c>
      <c r="J134" s="19" t="str">
        <f>I134</f>
        <v>~m.s124_1f</v>
      </c>
      <c r="K134" s="61" t="s">
        <v>251</v>
      </c>
      <c r="L134" s="60" t="s">
        <v>481</v>
      </c>
      <c r="M134" s="23"/>
      <c r="N134" s="61"/>
    </row>
    <row r="135" spans="1:16" ht="63" x14ac:dyDescent="0.25">
      <c r="A135" s="3" t="s">
        <v>197</v>
      </c>
      <c r="B135" s="4" t="s">
        <v>414</v>
      </c>
      <c r="C135" s="14">
        <v>1</v>
      </c>
      <c r="D135" s="4" t="s">
        <v>147</v>
      </c>
      <c r="E135" s="14" t="s">
        <v>115</v>
      </c>
      <c r="F135" s="19"/>
      <c r="G135" s="19"/>
      <c r="H135" s="19" t="e">
        <f>ROUND(J135/1000,2)</f>
        <v>#VALUE!</v>
      </c>
      <c r="I135" s="19" t="s">
        <v>450</v>
      </c>
      <c r="J135" s="19" t="str">
        <f>I135</f>
        <v>~m.s125_1f</v>
      </c>
      <c r="K135" s="41" t="s">
        <v>132</v>
      </c>
      <c r="L135" s="58" t="s">
        <v>133</v>
      </c>
      <c r="M135" s="42"/>
      <c r="N135" s="76">
        <v>1</v>
      </c>
      <c r="O135" s="77" t="s">
        <v>147</v>
      </c>
      <c r="P135" s="42"/>
    </row>
    <row r="136" spans="1:16" ht="63" x14ac:dyDescent="0.25">
      <c r="A136" s="3" t="s">
        <v>198</v>
      </c>
      <c r="B136" s="12" t="s">
        <v>415</v>
      </c>
      <c r="C136" s="76">
        <f>IF(L135&gt;1,N135*1,N135*0)</f>
        <v>1</v>
      </c>
      <c r="D136" s="77" t="str">
        <f>IF(L135&gt;1,O135,O136)</f>
        <v>В ходе подготовки к эксплуатации дома в осенне-зимний период</v>
      </c>
      <c r="E136" s="14" t="s">
        <v>115</v>
      </c>
      <c r="F136" s="21"/>
      <c r="G136" s="21"/>
      <c r="H136" s="19" t="e">
        <f>ROUND(J136/1000,2)</f>
        <v>#VALUE!</v>
      </c>
      <c r="I136" s="82" t="e">
        <f>IF(L135&gt;0,ROUND(L134*1,2),ROUND(L134*0,2))</f>
        <v>#VALUE!</v>
      </c>
      <c r="J136" s="19" t="e">
        <f>I136</f>
        <v>#VALUE!</v>
      </c>
      <c r="K136" s="41" t="s">
        <v>130</v>
      </c>
      <c r="L136" s="41" t="s">
        <v>134</v>
      </c>
      <c r="M136" s="42"/>
      <c r="N136" s="58"/>
      <c r="O136" s="77" t="s">
        <v>149</v>
      </c>
      <c r="P136" s="42"/>
    </row>
    <row r="137" spans="1:16" ht="63" x14ac:dyDescent="0.25">
      <c r="A137" s="3" t="s">
        <v>199</v>
      </c>
      <c r="B137" s="4" t="s">
        <v>416</v>
      </c>
      <c r="C137" s="14">
        <v>1</v>
      </c>
      <c r="D137" s="4" t="s">
        <v>147</v>
      </c>
      <c r="E137" s="14" t="s">
        <v>115</v>
      </c>
      <c r="F137" s="19"/>
      <c r="G137" s="19"/>
      <c r="H137" s="19" t="e">
        <f>ROUND(J137/1000,2)</f>
        <v>#VALUE!</v>
      </c>
      <c r="I137" s="19" t="s">
        <v>451</v>
      </c>
      <c r="J137" s="19" t="str">
        <f>I137</f>
        <v>~m.s127_1f</v>
      </c>
      <c r="K137" s="41" t="s">
        <v>131</v>
      </c>
      <c r="L137" s="41" t="s">
        <v>135</v>
      </c>
      <c r="M137" s="42"/>
      <c r="N137" s="41"/>
      <c r="O137" s="41"/>
      <c r="P137" s="42"/>
    </row>
    <row r="138" spans="1:16" ht="63" x14ac:dyDescent="0.25">
      <c r="A138" s="3" t="s">
        <v>200</v>
      </c>
      <c r="B138" s="4" t="s">
        <v>417</v>
      </c>
      <c r="C138" s="14">
        <v>1</v>
      </c>
      <c r="D138" s="4" t="s">
        <v>147</v>
      </c>
      <c r="E138" s="14" t="s">
        <v>115</v>
      </c>
      <c r="F138" s="19"/>
      <c r="G138" s="19"/>
      <c r="H138" s="19" t="e">
        <f>ROUND(J138/1000,2)</f>
        <v>#VALUE!</v>
      </c>
      <c r="I138" s="19" t="s">
        <v>452</v>
      </c>
      <c r="J138" s="19" t="str">
        <f>I138</f>
        <v>~m.s128_1f</v>
      </c>
      <c r="K138" s="61"/>
      <c r="L138" s="61"/>
      <c r="M138" s="23"/>
      <c r="N138" s="61"/>
    </row>
    <row r="139" spans="1:16" ht="31.5" x14ac:dyDescent="0.25">
      <c r="A139" s="3" t="s">
        <v>201</v>
      </c>
      <c r="B139" s="4" t="s">
        <v>90</v>
      </c>
      <c r="C139" s="14">
        <v>0</v>
      </c>
      <c r="D139" s="4" t="s">
        <v>149</v>
      </c>
      <c r="E139" s="14" t="s">
        <v>115</v>
      </c>
      <c r="F139" s="19"/>
      <c r="G139" s="19"/>
      <c r="H139" s="19"/>
      <c r="I139" s="19"/>
      <c r="J139" s="19"/>
      <c r="K139" s="61"/>
      <c r="L139" s="61"/>
      <c r="M139" s="23"/>
      <c r="N139" s="61"/>
    </row>
    <row r="140" spans="1:16" x14ac:dyDescent="0.25">
      <c r="A140" s="3" t="s">
        <v>202</v>
      </c>
      <c r="B140" s="4" t="s">
        <v>91</v>
      </c>
      <c r="C140" s="14">
        <v>1</v>
      </c>
      <c r="D140" s="4" t="s">
        <v>142</v>
      </c>
      <c r="E140" s="14" t="s">
        <v>115</v>
      </c>
      <c r="F140" s="19"/>
      <c r="G140" s="19"/>
      <c r="H140" s="19" t="e">
        <f>ROUND(J140/1000,2)</f>
        <v>#VALUE!</v>
      </c>
      <c r="I140" s="19" t="s">
        <v>453</v>
      </c>
      <c r="J140" s="19" t="str">
        <f>I140</f>
        <v>~m.s9923_1f</v>
      </c>
      <c r="K140" s="61"/>
      <c r="L140" s="61"/>
      <c r="M140" s="23"/>
      <c r="N140" s="61"/>
    </row>
    <row r="141" spans="1:16" x14ac:dyDescent="0.25">
      <c r="A141" s="3" t="s">
        <v>203</v>
      </c>
      <c r="B141" s="4" t="s">
        <v>92</v>
      </c>
      <c r="C141" s="14">
        <v>0</v>
      </c>
      <c r="D141" s="4" t="s">
        <v>149</v>
      </c>
      <c r="E141" s="14" t="s">
        <v>115</v>
      </c>
      <c r="F141" s="19"/>
      <c r="G141" s="19"/>
      <c r="H141" s="19"/>
      <c r="I141" s="19"/>
      <c r="J141" s="19"/>
      <c r="K141" s="61"/>
      <c r="L141" s="61"/>
      <c r="M141" s="23"/>
      <c r="N141" s="61"/>
    </row>
    <row r="142" spans="1:16" x14ac:dyDescent="0.25">
      <c r="A142" s="3" t="s">
        <v>204</v>
      </c>
      <c r="B142" s="4" t="s">
        <v>93</v>
      </c>
      <c r="C142" s="14">
        <v>0</v>
      </c>
      <c r="D142" s="4" t="s">
        <v>149</v>
      </c>
      <c r="E142" s="14" t="s">
        <v>115</v>
      </c>
      <c r="F142" s="19"/>
      <c r="G142" s="19"/>
      <c r="H142" s="19"/>
      <c r="I142" s="19"/>
      <c r="J142" s="19"/>
      <c r="K142" s="61"/>
      <c r="L142" s="61"/>
      <c r="M142" s="23"/>
      <c r="N142" s="61"/>
    </row>
    <row r="143" spans="1:16" x14ac:dyDescent="0.25">
      <c r="A143" s="3" t="s">
        <v>341</v>
      </c>
      <c r="B143" s="4" t="s">
        <v>94</v>
      </c>
      <c r="C143" s="14">
        <v>0</v>
      </c>
      <c r="D143" s="4" t="s">
        <v>149</v>
      </c>
      <c r="E143" s="14" t="s">
        <v>115</v>
      </c>
      <c r="F143" s="19"/>
      <c r="G143" s="19"/>
      <c r="H143" s="19"/>
      <c r="I143" s="19"/>
      <c r="J143" s="19"/>
      <c r="K143" s="61"/>
      <c r="L143" s="61"/>
      <c r="M143" s="23"/>
      <c r="N143" s="61"/>
    </row>
    <row r="144" spans="1:16" ht="31.5" x14ac:dyDescent="0.25">
      <c r="A144" s="3" t="s">
        <v>342</v>
      </c>
      <c r="B144" s="4" t="s">
        <v>95</v>
      </c>
      <c r="C144" s="14">
        <v>0</v>
      </c>
      <c r="D144" s="4" t="s">
        <v>149</v>
      </c>
      <c r="E144" s="14" t="s">
        <v>115</v>
      </c>
      <c r="F144" s="19"/>
      <c r="G144" s="19"/>
      <c r="H144" s="19"/>
      <c r="I144" s="19"/>
      <c r="J144" s="19"/>
      <c r="K144" s="61"/>
      <c r="L144" s="61"/>
      <c r="M144" s="23"/>
      <c r="N144" s="61"/>
    </row>
    <row r="145" spans="1:16" ht="47.25" x14ac:dyDescent="0.25">
      <c r="A145" s="3" t="s">
        <v>343</v>
      </c>
      <c r="B145" s="4" t="s">
        <v>96</v>
      </c>
      <c r="C145" s="14">
        <v>1</v>
      </c>
      <c r="D145" s="4" t="s">
        <v>148</v>
      </c>
      <c r="E145" s="14" t="s">
        <v>115</v>
      </c>
      <c r="F145" s="19"/>
      <c r="G145" s="19"/>
      <c r="H145" s="19" t="e">
        <f>ROUND(J145/1000,2)</f>
        <v>#VALUE!</v>
      </c>
      <c r="I145" s="19" t="s">
        <v>454</v>
      </c>
      <c r="J145" s="19" t="str">
        <f>I145</f>
        <v>~m.s9928_1f</v>
      </c>
      <c r="K145" s="61"/>
      <c r="L145" s="61"/>
      <c r="M145" s="23"/>
      <c r="N145" s="61"/>
    </row>
    <row r="146" spans="1:16" ht="31.5" x14ac:dyDescent="0.25">
      <c r="A146" s="3" t="s">
        <v>344</v>
      </c>
      <c r="B146" s="4" t="s">
        <v>97</v>
      </c>
      <c r="C146" s="14">
        <v>0</v>
      </c>
      <c r="D146" s="4" t="s">
        <v>149</v>
      </c>
      <c r="E146" s="14" t="s">
        <v>115</v>
      </c>
      <c r="F146" s="19"/>
      <c r="G146" s="19"/>
      <c r="H146" s="19"/>
      <c r="I146" s="19"/>
      <c r="J146" s="19"/>
      <c r="K146" s="61"/>
      <c r="L146" s="61"/>
      <c r="M146" s="23"/>
      <c r="N146" s="61"/>
    </row>
    <row r="147" spans="1:16" ht="63" x14ac:dyDescent="0.25">
      <c r="A147" s="3" t="s">
        <v>345</v>
      </c>
      <c r="B147" s="4" t="s">
        <v>340</v>
      </c>
      <c r="C147" s="14">
        <v>1</v>
      </c>
      <c r="D147" s="4" t="s">
        <v>148</v>
      </c>
      <c r="E147" s="14" t="s">
        <v>115</v>
      </c>
      <c r="F147" s="19"/>
      <c r="G147" s="19"/>
      <c r="H147" s="19" t="e">
        <f>ROUND(J147/1000,2)</f>
        <v>#VALUE!</v>
      </c>
      <c r="I147" s="19">
        <v>0</v>
      </c>
      <c r="J147" s="59" t="e">
        <f>I147+I205*0.4</f>
        <v>#VALUE!</v>
      </c>
      <c r="K147" s="61"/>
      <c r="L147" s="61"/>
      <c r="M147" s="23"/>
      <c r="N147" s="61"/>
    </row>
    <row r="148" spans="1:16" s="27" customFormat="1" ht="31.5" x14ac:dyDescent="0.25">
      <c r="A148" s="2" t="s">
        <v>171</v>
      </c>
      <c r="B148" s="1" t="s">
        <v>346</v>
      </c>
      <c r="C148" s="62"/>
      <c r="D148" s="1"/>
      <c r="E148" s="62"/>
      <c r="F148" s="16"/>
      <c r="G148" s="16"/>
      <c r="H148" s="16">
        <f>H149+H150+H151+H152+H153+H154+H155+H156+H157+H158+H159</f>
        <v>0</v>
      </c>
      <c r="I148" s="16">
        <f>SUM(I149:I159)</f>
        <v>0</v>
      </c>
      <c r="J148" s="16">
        <f>SUM(J149:J159)</f>
        <v>0</v>
      </c>
      <c r="K148" s="61"/>
      <c r="L148" s="61"/>
      <c r="M148" s="26"/>
      <c r="N148" s="61"/>
      <c r="O148" s="61"/>
      <c r="P148" s="26"/>
    </row>
    <row r="149" spans="1:16" ht="63" x14ac:dyDescent="0.25">
      <c r="A149" s="3" t="s">
        <v>99</v>
      </c>
      <c r="B149" s="4" t="s">
        <v>43</v>
      </c>
      <c r="C149" s="14">
        <v>0</v>
      </c>
      <c r="D149" s="4" t="s">
        <v>149</v>
      </c>
      <c r="E149" s="14" t="s">
        <v>115</v>
      </c>
      <c r="F149" s="19"/>
      <c r="G149" s="19"/>
      <c r="H149" s="19"/>
      <c r="I149" s="29"/>
      <c r="J149" s="19"/>
      <c r="K149" s="61"/>
      <c r="L149" s="61"/>
      <c r="M149" s="23"/>
      <c r="N149" s="61"/>
    </row>
    <row r="150" spans="1:16" x14ac:dyDescent="0.25">
      <c r="A150" s="3" t="s">
        <v>349</v>
      </c>
      <c r="B150" s="4" t="s">
        <v>82</v>
      </c>
      <c r="C150" s="14">
        <v>0</v>
      </c>
      <c r="D150" s="4" t="s">
        <v>149</v>
      </c>
      <c r="E150" s="14" t="s">
        <v>115</v>
      </c>
      <c r="F150" s="19"/>
      <c r="G150" s="19"/>
      <c r="H150" s="19"/>
      <c r="I150" s="19"/>
      <c r="J150" s="19"/>
      <c r="K150" s="61"/>
      <c r="L150" s="61"/>
      <c r="M150" s="23"/>
      <c r="N150" s="61"/>
    </row>
    <row r="151" spans="1:16" ht="31.5" x14ac:dyDescent="0.25">
      <c r="A151" s="3" t="s">
        <v>350</v>
      </c>
      <c r="B151" s="4" t="s">
        <v>83</v>
      </c>
      <c r="C151" s="14">
        <v>0</v>
      </c>
      <c r="D151" s="4" t="s">
        <v>149</v>
      </c>
      <c r="E151" s="14" t="s">
        <v>115</v>
      </c>
      <c r="F151" s="19"/>
      <c r="G151" s="19"/>
      <c r="H151" s="19"/>
      <c r="I151" s="19"/>
      <c r="J151" s="19"/>
      <c r="K151" s="61"/>
      <c r="L151" s="61"/>
      <c r="M151" s="23"/>
      <c r="N151" s="61"/>
    </row>
    <row r="152" spans="1:16" x14ac:dyDescent="0.25">
      <c r="A152" s="3" t="s">
        <v>351</v>
      </c>
      <c r="B152" s="4" t="s">
        <v>84</v>
      </c>
      <c r="C152" s="14">
        <v>0</v>
      </c>
      <c r="D152" s="4" t="s">
        <v>149</v>
      </c>
      <c r="E152" s="14" t="s">
        <v>115</v>
      </c>
      <c r="F152" s="19"/>
      <c r="G152" s="19"/>
      <c r="H152" s="19"/>
      <c r="I152" s="19"/>
      <c r="J152" s="19"/>
      <c r="K152" s="61"/>
      <c r="L152" s="61"/>
      <c r="M152" s="23"/>
      <c r="N152" s="61"/>
    </row>
    <row r="153" spans="1:16" x14ac:dyDescent="0.25">
      <c r="A153" s="3" t="s">
        <v>352</v>
      </c>
      <c r="B153" s="4" t="s">
        <v>85</v>
      </c>
      <c r="C153" s="14">
        <v>0</v>
      </c>
      <c r="D153" s="4" t="s">
        <v>149</v>
      </c>
      <c r="E153" s="14" t="s">
        <v>115</v>
      </c>
      <c r="F153" s="19"/>
      <c r="G153" s="19"/>
      <c r="H153" s="19"/>
      <c r="I153" s="19"/>
      <c r="J153" s="19"/>
      <c r="K153" s="61"/>
      <c r="L153" s="61"/>
      <c r="M153" s="23"/>
      <c r="N153" s="61"/>
    </row>
    <row r="154" spans="1:16" ht="31.5" x14ac:dyDescent="0.25">
      <c r="A154" s="3" t="s">
        <v>353</v>
      </c>
      <c r="B154" s="4" t="s">
        <v>86</v>
      </c>
      <c r="C154" s="14">
        <v>0</v>
      </c>
      <c r="D154" s="4" t="s">
        <v>149</v>
      </c>
      <c r="E154" s="14" t="s">
        <v>115</v>
      </c>
      <c r="F154" s="19"/>
      <c r="G154" s="19"/>
      <c r="H154" s="19"/>
      <c r="I154" s="19"/>
      <c r="J154" s="19"/>
      <c r="K154" s="61"/>
      <c r="L154" s="61"/>
      <c r="M154" s="23"/>
      <c r="N154" s="61"/>
    </row>
    <row r="155" spans="1:16" ht="31.5" x14ac:dyDescent="0.25">
      <c r="A155" s="3" t="s">
        <v>354</v>
      </c>
      <c r="B155" s="4" t="s">
        <v>87</v>
      </c>
      <c r="C155" s="14">
        <v>0</v>
      </c>
      <c r="D155" s="4" t="s">
        <v>149</v>
      </c>
      <c r="E155" s="14" t="s">
        <v>115</v>
      </c>
      <c r="F155" s="19"/>
      <c r="G155" s="19"/>
      <c r="H155" s="19"/>
      <c r="I155" s="19"/>
      <c r="J155" s="19"/>
      <c r="K155" s="61"/>
      <c r="L155" s="61"/>
      <c r="M155" s="23"/>
      <c r="N155" s="61"/>
    </row>
    <row r="156" spans="1:16" x14ac:dyDescent="0.25">
      <c r="A156" s="3" t="s">
        <v>355</v>
      </c>
      <c r="B156" s="4" t="s">
        <v>88</v>
      </c>
      <c r="C156" s="14">
        <v>0</v>
      </c>
      <c r="D156" s="4" t="s">
        <v>149</v>
      </c>
      <c r="E156" s="14" t="s">
        <v>115</v>
      </c>
      <c r="F156" s="19"/>
      <c r="G156" s="19"/>
      <c r="H156" s="19"/>
      <c r="I156" s="19"/>
      <c r="J156" s="19"/>
      <c r="K156" s="61"/>
      <c r="L156" s="61"/>
      <c r="M156" s="23"/>
      <c r="N156" s="61"/>
    </row>
    <row r="157" spans="1:16" x14ac:dyDescent="0.25">
      <c r="A157" s="3" t="s">
        <v>356</v>
      </c>
      <c r="B157" s="4" t="s">
        <v>89</v>
      </c>
      <c r="C157" s="14">
        <v>0</v>
      </c>
      <c r="D157" s="4" t="s">
        <v>149</v>
      </c>
      <c r="E157" s="14" t="s">
        <v>115</v>
      </c>
      <c r="F157" s="19"/>
      <c r="G157" s="19"/>
      <c r="H157" s="19"/>
      <c r="I157" s="19"/>
      <c r="J157" s="19"/>
      <c r="K157" s="61"/>
      <c r="L157" s="61"/>
      <c r="M157" s="23"/>
      <c r="N157" s="61"/>
    </row>
    <row r="158" spans="1:16" ht="31.5" x14ac:dyDescent="0.25">
      <c r="A158" s="3" t="s">
        <v>357</v>
      </c>
      <c r="B158" s="4" t="s">
        <v>347</v>
      </c>
      <c r="C158" s="14">
        <v>0</v>
      </c>
      <c r="D158" s="4" t="s">
        <v>149</v>
      </c>
      <c r="E158" s="14" t="s">
        <v>115</v>
      </c>
      <c r="F158" s="19"/>
      <c r="G158" s="19"/>
      <c r="H158" s="19"/>
      <c r="I158" s="19"/>
      <c r="J158" s="19"/>
      <c r="K158" s="61"/>
      <c r="L158" s="61"/>
      <c r="M158" s="23"/>
      <c r="N158" s="61"/>
    </row>
    <row r="159" spans="1:16" ht="31.5" x14ac:dyDescent="0.25">
      <c r="A159" s="3" t="s">
        <v>358</v>
      </c>
      <c r="B159" s="56" t="s">
        <v>348</v>
      </c>
      <c r="C159" s="54"/>
      <c r="D159" s="54"/>
      <c r="E159" s="54"/>
      <c r="F159" s="29"/>
      <c r="G159" s="29"/>
      <c r="H159" s="19"/>
      <c r="I159" s="29"/>
      <c r="J159" s="19"/>
      <c r="K159" s="65"/>
      <c r="L159" s="61"/>
      <c r="M159" s="23"/>
    </row>
    <row r="160" spans="1:16" s="27" customFormat="1" ht="31.5" x14ac:dyDescent="0.25">
      <c r="A160" s="2" t="s">
        <v>172</v>
      </c>
      <c r="B160" s="1" t="s">
        <v>369</v>
      </c>
      <c r="C160" s="14"/>
      <c r="D160" s="1"/>
      <c r="E160" s="62"/>
      <c r="F160" s="16"/>
      <c r="G160" s="16"/>
      <c r="H160" s="16">
        <f>H161+H162+H163</f>
        <v>0</v>
      </c>
      <c r="I160" s="16">
        <f>SUM(I161:I163)</f>
        <v>0</v>
      </c>
      <c r="J160" s="16">
        <f>SUM(J161:J163)</f>
        <v>0</v>
      </c>
      <c r="K160" s="61"/>
      <c r="L160" s="61"/>
      <c r="M160" s="26"/>
      <c r="N160" s="61"/>
      <c r="O160" s="61"/>
      <c r="P160" s="26"/>
    </row>
    <row r="161" spans="1:16" ht="31.5" x14ac:dyDescent="0.25">
      <c r="A161" s="3" t="s">
        <v>100</v>
      </c>
      <c r="B161" s="4" t="s">
        <v>44</v>
      </c>
      <c r="C161" s="14">
        <v>0</v>
      </c>
      <c r="D161" s="4" t="s">
        <v>149</v>
      </c>
      <c r="E161" s="14" t="s">
        <v>115</v>
      </c>
      <c r="F161" s="19"/>
      <c r="G161" s="19"/>
      <c r="H161" s="19"/>
      <c r="I161" s="19"/>
      <c r="J161" s="19"/>
      <c r="K161" s="61"/>
      <c r="L161" s="61"/>
      <c r="M161" s="23"/>
      <c r="N161" s="61"/>
    </row>
    <row r="162" spans="1:16" ht="47.25" x14ac:dyDescent="0.25">
      <c r="A162" s="3" t="s">
        <v>101</v>
      </c>
      <c r="B162" s="4" t="s">
        <v>359</v>
      </c>
      <c r="C162" s="14">
        <v>0</v>
      </c>
      <c r="D162" s="4" t="s">
        <v>149</v>
      </c>
      <c r="E162" s="14" t="s">
        <v>115</v>
      </c>
      <c r="F162" s="19"/>
      <c r="G162" s="19"/>
      <c r="H162" s="19"/>
      <c r="I162" s="19"/>
      <c r="J162" s="19"/>
      <c r="K162" s="61"/>
      <c r="L162" s="61"/>
      <c r="M162" s="23"/>
      <c r="N162" s="61"/>
    </row>
    <row r="163" spans="1:16" ht="31.5" x14ac:dyDescent="0.25">
      <c r="A163" s="3" t="s">
        <v>102</v>
      </c>
      <c r="B163" s="4" t="s">
        <v>360</v>
      </c>
      <c r="C163" s="14"/>
      <c r="D163" s="4"/>
      <c r="E163" s="14"/>
      <c r="F163" s="19"/>
      <c r="G163" s="19"/>
      <c r="H163" s="19"/>
      <c r="I163" s="19"/>
      <c r="J163" s="19"/>
      <c r="K163" s="61"/>
      <c r="L163" s="61"/>
      <c r="M163" s="23"/>
      <c r="N163" s="61"/>
    </row>
    <row r="164" spans="1:16" s="27" customFormat="1" ht="31.5" x14ac:dyDescent="0.25">
      <c r="A164" s="2" t="s">
        <v>173</v>
      </c>
      <c r="B164" s="1" t="s">
        <v>368</v>
      </c>
      <c r="C164" s="14"/>
      <c r="D164" s="1"/>
      <c r="E164" s="62"/>
      <c r="F164" s="16"/>
      <c r="G164" s="16"/>
      <c r="H164" s="16" t="e">
        <f>H165+H166+H167+H168</f>
        <v>#VALUE!</v>
      </c>
      <c r="I164" s="16">
        <f>SUM(I165:I168)</f>
        <v>0</v>
      </c>
      <c r="J164" s="16">
        <f>SUM(J165:J168)</f>
        <v>0</v>
      </c>
      <c r="K164" s="61"/>
      <c r="L164" s="61"/>
      <c r="M164" s="26"/>
      <c r="N164" s="61"/>
      <c r="O164" s="61"/>
      <c r="P164" s="26"/>
    </row>
    <row r="165" spans="1:16" ht="31.5" x14ac:dyDescent="0.25">
      <c r="A165" s="3" t="s">
        <v>104</v>
      </c>
      <c r="B165" s="4" t="s">
        <v>45</v>
      </c>
      <c r="C165" s="14">
        <v>0</v>
      </c>
      <c r="D165" s="4" t="s">
        <v>149</v>
      </c>
      <c r="E165" s="14" t="s">
        <v>115</v>
      </c>
      <c r="F165" s="19"/>
      <c r="G165" s="19"/>
      <c r="H165" s="19"/>
      <c r="I165" s="19"/>
      <c r="J165" s="19"/>
      <c r="K165" s="61"/>
      <c r="L165" s="61"/>
      <c r="M165" s="23"/>
      <c r="N165" s="4" t="s">
        <v>149</v>
      </c>
    </row>
    <row r="166" spans="1:16" ht="31.5" x14ac:dyDescent="0.25">
      <c r="A166" s="3" t="s">
        <v>105</v>
      </c>
      <c r="B166" s="4" t="s">
        <v>46</v>
      </c>
      <c r="C166" s="14">
        <f>IF(I166&gt;0,1,0)</f>
        <v>1</v>
      </c>
      <c r="D166" s="4" t="str">
        <f>IF(I166&gt;0,N166,N165)</f>
        <v xml:space="preserve">раз в месяц </v>
      </c>
      <c r="E166" s="14" t="s">
        <v>115</v>
      </c>
      <c r="F166" s="19"/>
      <c r="G166" s="19"/>
      <c r="H166" s="19" t="e">
        <f>ROUND(J166/1000,2)</f>
        <v>#VALUE!</v>
      </c>
      <c r="I166" s="19" t="s">
        <v>455</v>
      </c>
      <c r="J166" s="19" t="str">
        <f>I166</f>
        <v>~m.s133_1f</v>
      </c>
      <c r="K166" s="61"/>
      <c r="L166" s="61"/>
      <c r="M166" s="23"/>
      <c r="N166" s="4" t="s">
        <v>144</v>
      </c>
    </row>
    <row r="167" spans="1:16" ht="63" x14ac:dyDescent="0.25">
      <c r="A167" s="3" t="s">
        <v>108</v>
      </c>
      <c r="B167" s="4" t="s">
        <v>382</v>
      </c>
      <c r="C167" s="14">
        <v>0</v>
      </c>
      <c r="D167" s="4" t="s">
        <v>149</v>
      </c>
      <c r="E167" s="14" t="s">
        <v>115</v>
      </c>
      <c r="F167" s="19"/>
      <c r="G167" s="19"/>
      <c r="H167" s="19"/>
      <c r="I167" s="19"/>
      <c r="J167" s="19"/>
      <c r="K167" s="61"/>
      <c r="L167" s="61"/>
      <c r="M167" s="23"/>
      <c r="N167" s="61"/>
    </row>
    <row r="168" spans="1:16" ht="31.5" x14ac:dyDescent="0.25">
      <c r="A168" s="3" t="s">
        <v>362</v>
      </c>
      <c r="B168" s="4" t="s">
        <v>418</v>
      </c>
      <c r="C168" s="14"/>
      <c r="D168" s="4"/>
      <c r="E168" s="14"/>
      <c r="F168" s="19"/>
      <c r="G168" s="19"/>
      <c r="H168" s="19"/>
      <c r="I168" s="19"/>
      <c r="J168" s="19"/>
      <c r="K168" s="61"/>
      <c r="L168" s="61"/>
      <c r="M168" s="23"/>
      <c r="N168" s="61"/>
    </row>
    <row r="169" spans="1:16" s="27" customFormat="1" ht="31.5" x14ac:dyDescent="0.25">
      <c r="A169" s="2" t="s">
        <v>174</v>
      </c>
      <c r="B169" s="1" t="s">
        <v>367</v>
      </c>
      <c r="C169" s="14"/>
      <c r="D169" s="1"/>
      <c r="E169" s="62"/>
      <c r="F169" s="16"/>
      <c r="G169" s="16"/>
      <c r="H169" s="16" t="e">
        <f>H170+H171+H172+H173</f>
        <v>#VALUE!</v>
      </c>
      <c r="I169" s="16">
        <f>SUM(I170:I173)</f>
        <v>0</v>
      </c>
      <c r="J169" s="16">
        <f>SUM(J170:J173)</f>
        <v>0</v>
      </c>
      <c r="K169" s="61"/>
      <c r="L169" s="61"/>
      <c r="M169" s="26"/>
      <c r="N169" s="61"/>
      <c r="O169" s="61"/>
      <c r="P169" s="26"/>
    </row>
    <row r="170" spans="1:16" ht="31.5" x14ac:dyDescent="0.25">
      <c r="A170" s="3" t="s">
        <v>106</v>
      </c>
      <c r="B170" s="4" t="s">
        <v>47</v>
      </c>
      <c r="C170" s="14">
        <v>1</v>
      </c>
      <c r="D170" s="4" t="s">
        <v>143</v>
      </c>
      <c r="E170" s="14" t="s">
        <v>115</v>
      </c>
      <c r="F170" s="19"/>
      <c r="G170" s="19"/>
      <c r="H170" s="19" t="e">
        <f>ROUND(J170/1000,2)</f>
        <v>#VALUE!</v>
      </c>
      <c r="I170" s="19" t="s">
        <v>456</v>
      </c>
      <c r="J170" s="19" t="str">
        <f>I170</f>
        <v>~m.s135_1f</v>
      </c>
      <c r="K170" s="61"/>
      <c r="L170" s="61"/>
      <c r="M170" s="23"/>
      <c r="N170" s="61"/>
    </row>
    <row r="171" spans="1:16" x14ac:dyDescent="0.25">
      <c r="A171" s="3" t="s">
        <v>107</v>
      </c>
      <c r="B171" s="4" t="s">
        <v>48</v>
      </c>
      <c r="C171" s="14">
        <v>0</v>
      </c>
      <c r="D171" s="4" t="s">
        <v>149</v>
      </c>
      <c r="E171" s="14" t="s">
        <v>115</v>
      </c>
      <c r="F171" s="19"/>
      <c r="G171" s="19"/>
      <c r="H171" s="19"/>
      <c r="I171" s="19"/>
      <c r="J171" s="19"/>
      <c r="K171" s="61"/>
      <c r="L171" s="61"/>
      <c r="M171" s="23"/>
      <c r="N171" s="61"/>
    </row>
    <row r="172" spans="1:16" ht="31.5" x14ac:dyDescent="0.25">
      <c r="A172" s="3" t="s">
        <v>363</v>
      </c>
      <c r="B172" s="4" t="s">
        <v>49</v>
      </c>
      <c r="C172" s="14">
        <v>0</v>
      </c>
      <c r="D172" s="4" t="s">
        <v>149</v>
      </c>
      <c r="E172" s="14" t="s">
        <v>115</v>
      </c>
      <c r="F172" s="19"/>
      <c r="G172" s="19"/>
      <c r="H172" s="19"/>
      <c r="I172" s="19"/>
      <c r="J172" s="19"/>
      <c r="K172" s="61"/>
      <c r="L172" s="61"/>
      <c r="M172" s="23"/>
      <c r="N172" s="61"/>
    </row>
    <row r="173" spans="1:16" ht="31.5" x14ac:dyDescent="0.25">
      <c r="A173" s="3" t="s">
        <v>364</v>
      </c>
      <c r="B173" s="4" t="s">
        <v>361</v>
      </c>
      <c r="C173" s="14"/>
      <c r="D173" s="4"/>
      <c r="E173" s="14"/>
      <c r="F173" s="19"/>
      <c r="G173" s="19"/>
      <c r="H173" s="19"/>
      <c r="I173" s="19"/>
      <c r="J173" s="19"/>
      <c r="K173" s="61"/>
      <c r="L173" s="61"/>
      <c r="M173" s="23"/>
      <c r="N173" s="61"/>
    </row>
    <row r="174" spans="1:16" s="27" customFormat="1" ht="31.5" x14ac:dyDescent="0.25">
      <c r="A174" s="2" t="s">
        <v>175</v>
      </c>
      <c r="B174" s="1" t="s">
        <v>366</v>
      </c>
      <c r="C174" s="14"/>
      <c r="D174" s="1"/>
      <c r="E174" s="62"/>
      <c r="F174" s="16"/>
      <c r="G174" s="16"/>
      <c r="H174" s="16" t="e">
        <f>H175+H176+H177</f>
        <v>#VALUE!</v>
      </c>
      <c r="I174" s="16">
        <f>SUM(I175:I177)</f>
        <v>0</v>
      </c>
      <c r="J174" s="16">
        <f>SUM(J175:J177)</f>
        <v>0</v>
      </c>
      <c r="K174" s="61"/>
      <c r="L174" s="61"/>
      <c r="M174" s="26"/>
      <c r="N174" s="61"/>
      <c r="O174" s="61"/>
      <c r="P174" s="26"/>
    </row>
    <row r="175" spans="1:16" ht="47.25" x14ac:dyDescent="0.25">
      <c r="A175" s="3" t="s">
        <v>109</v>
      </c>
      <c r="B175" s="4" t="s">
        <v>419</v>
      </c>
      <c r="C175" s="14">
        <v>1</v>
      </c>
      <c r="D175" s="4" t="s">
        <v>143</v>
      </c>
      <c r="E175" s="14" t="s">
        <v>115</v>
      </c>
      <c r="F175" s="19"/>
      <c r="G175" s="19"/>
      <c r="H175" s="19" t="e">
        <f>ROUND(J175/1000,2)</f>
        <v>#VALUE!</v>
      </c>
      <c r="I175" s="19" t="s">
        <v>457</v>
      </c>
      <c r="J175" s="19" t="str">
        <f>I175</f>
        <v>~m.s138_1f</v>
      </c>
      <c r="K175" s="61"/>
      <c r="L175" s="61"/>
      <c r="M175" s="23"/>
      <c r="N175" s="61"/>
    </row>
    <row r="176" spans="1:16" ht="47.25" x14ac:dyDescent="0.25">
      <c r="A176" s="3" t="s">
        <v>110</v>
      </c>
      <c r="B176" s="4" t="s">
        <v>383</v>
      </c>
      <c r="C176" s="14">
        <v>0</v>
      </c>
      <c r="D176" s="4" t="s">
        <v>150</v>
      </c>
      <c r="E176" s="14" t="s">
        <v>115</v>
      </c>
      <c r="F176" s="19"/>
      <c r="G176" s="19"/>
      <c r="H176" s="19"/>
      <c r="I176" s="19"/>
      <c r="J176" s="19"/>
      <c r="K176" s="61"/>
      <c r="L176" s="61"/>
      <c r="M176" s="23"/>
      <c r="N176" s="61"/>
    </row>
    <row r="177" spans="1:22" ht="47.25" x14ac:dyDescent="0.25">
      <c r="A177" s="3" t="s">
        <v>365</v>
      </c>
      <c r="B177" s="4" t="s">
        <v>370</v>
      </c>
      <c r="C177" s="14"/>
      <c r="D177" s="4"/>
      <c r="E177" s="14"/>
      <c r="F177" s="19"/>
      <c r="G177" s="19"/>
      <c r="H177" s="19"/>
      <c r="I177" s="19"/>
      <c r="J177" s="19"/>
      <c r="K177" s="61"/>
      <c r="L177" s="61"/>
      <c r="M177" s="23"/>
      <c r="N177" s="61"/>
    </row>
    <row r="178" spans="1:22" s="27" customFormat="1" ht="47.25" x14ac:dyDescent="0.25">
      <c r="A178" s="2" t="s">
        <v>176</v>
      </c>
      <c r="B178" s="1" t="s">
        <v>371</v>
      </c>
      <c r="C178" s="14"/>
      <c r="D178" s="1"/>
      <c r="E178" s="62"/>
      <c r="F178" s="16"/>
      <c r="G178" s="16"/>
      <c r="H178" s="16" t="e">
        <f>H179+H180+H181</f>
        <v>#VALUE!</v>
      </c>
      <c r="I178" s="16">
        <f>SUM(I179:I181)</f>
        <v>0</v>
      </c>
      <c r="J178" s="16">
        <f>SUM(J179:J181)</f>
        <v>0</v>
      </c>
      <c r="K178" s="69"/>
      <c r="L178" s="40"/>
      <c r="M178" s="26"/>
      <c r="N178" s="106"/>
      <c r="O178" s="106"/>
      <c r="P178" s="26"/>
    </row>
    <row r="179" spans="1:22" ht="47.25" x14ac:dyDescent="0.25">
      <c r="A179" s="3" t="s">
        <v>111</v>
      </c>
      <c r="B179" s="4" t="s">
        <v>50</v>
      </c>
      <c r="C179" s="14">
        <v>1</v>
      </c>
      <c r="D179" s="4" t="s">
        <v>151</v>
      </c>
      <c r="E179" s="14" t="s">
        <v>115</v>
      </c>
      <c r="F179" s="19"/>
      <c r="G179" s="19"/>
      <c r="H179" s="19" t="e">
        <f>ROUND(J179/1000,2)</f>
        <v>#VALUE!</v>
      </c>
      <c r="I179" s="19" t="s">
        <v>458</v>
      </c>
      <c r="J179" s="19" t="str">
        <f>I179</f>
        <v>~m.s141_1f</v>
      </c>
      <c r="K179" s="70"/>
      <c r="L179" s="71"/>
      <c r="M179" s="23"/>
      <c r="N179" s="70"/>
      <c r="O179" s="71"/>
      <c r="P179" s="72"/>
      <c r="Q179" s="73"/>
      <c r="R179" s="73"/>
      <c r="S179" s="73"/>
      <c r="T179" s="73"/>
      <c r="U179" s="73"/>
      <c r="V179" s="73"/>
    </row>
    <row r="180" spans="1:22" ht="47.25" x14ac:dyDescent="0.25">
      <c r="A180" s="3" t="s">
        <v>372</v>
      </c>
      <c r="B180" s="4" t="s">
        <v>51</v>
      </c>
      <c r="C180" s="14">
        <v>1</v>
      </c>
      <c r="D180" s="4" t="s">
        <v>151</v>
      </c>
      <c r="E180" s="14" t="s">
        <v>115</v>
      </c>
      <c r="F180" s="19"/>
      <c r="G180" s="19"/>
      <c r="H180" s="19" t="e">
        <f>ROUND(J180/1000,2)</f>
        <v>#VALUE!</v>
      </c>
      <c r="I180" s="19" t="s">
        <v>459</v>
      </c>
      <c r="J180" s="19" t="str">
        <f>I180</f>
        <v>~m.s142_1f</v>
      </c>
      <c r="K180" s="70"/>
      <c r="L180" s="70"/>
      <c r="M180" s="23"/>
      <c r="N180" s="70"/>
      <c r="O180" s="70"/>
      <c r="P180" s="72"/>
      <c r="Q180" s="73"/>
      <c r="R180" s="73"/>
      <c r="S180" s="73"/>
      <c r="T180" s="73"/>
      <c r="U180" s="73"/>
      <c r="V180" s="73"/>
    </row>
    <row r="181" spans="1:22" ht="47.25" x14ac:dyDescent="0.25">
      <c r="A181" s="3" t="s">
        <v>373</v>
      </c>
      <c r="B181" s="4" t="s">
        <v>420</v>
      </c>
      <c r="C181" s="14"/>
      <c r="D181" s="4"/>
      <c r="E181" s="14"/>
      <c r="F181" s="19"/>
      <c r="G181" s="19"/>
      <c r="H181" s="19"/>
      <c r="I181" s="19"/>
      <c r="J181" s="19"/>
      <c r="K181" s="41"/>
      <c r="L181" s="41"/>
      <c r="M181" s="23"/>
      <c r="N181" s="41"/>
      <c r="O181" s="41"/>
    </row>
    <row r="182" spans="1:22" s="27" customFormat="1" ht="63" x14ac:dyDescent="0.25">
      <c r="A182" s="2" t="s">
        <v>177</v>
      </c>
      <c r="B182" s="1" t="s">
        <v>421</v>
      </c>
      <c r="C182" s="14"/>
      <c r="D182" s="1"/>
      <c r="E182" s="62"/>
      <c r="F182" s="16"/>
      <c r="G182" s="16"/>
      <c r="H182" s="16" t="e">
        <f>ROUND(J182/1000,2)</f>
        <v>#VALUE!</v>
      </c>
      <c r="I182" s="16" t="s">
        <v>460</v>
      </c>
      <c r="J182" s="16" t="str">
        <f>I182</f>
        <v>~m.s143_1f</v>
      </c>
      <c r="K182" s="41"/>
      <c r="L182" s="41"/>
      <c r="M182" s="26"/>
      <c r="N182" s="41"/>
      <c r="O182" s="41"/>
      <c r="P182" s="26"/>
    </row>
    <row r="183" spans="1:22" s="27" customFormat="1" x14ac:dyDescent="0.25">
      <c r="A183" s="2" t="s">
        <v>178</v>
      </c>
      <c r="B183" s="1" t="s">
        <v>374</v>
      </c>
      <c r="C183" s="14"/>
      <c r="D183" s="1"/>
      <c r="E183" s="62"/>
      <c r="F183" s="16"/>
      <c r="G183" s="16"/>
      <c r="H183" s="16" t="e">
        <f>ROUND(J183/1000,2)</f>
        <v>#VALUE!</v>
      </c>
      <c r="I183" s="84" t="s">
        <v>485</v>
      </c>
      <c r="J183" s="16" t="str">
        <f>I183</f>
        <v>~m.s9981_1f</v>
      </c>
      <c r="K183" s="65"/>
      <c r="L183" s="46"/>
      <c r="M183" s="26"/>
      <c r="N183" s="65"/>
      <c r="O183" s="65"/>
      <c r="P183" s="26"/>
    </row>
    <row r="184" spans="1:22" s="27" customFormat="1" ht="47.25" x14ac:dyDescent="0.25">
      <c r="A184" s="2" t="s">
        <v>179</v>
      </c>
      <c r="B184" s="1" t="s">
        <v>375</v>
      </c>
      <c r="C184" s="14"/>
      <c r="D184" s="1"/>
      <c r="E184" s="62"/>
      <c r="F184" s="16"/>
      <c r="G184" s="16"/>
      <c r="H184" s="16" t="e">
        <f>H185+H186</f>
        <v>#VALUE!</v>
      </c>
      <c r="I184" s="16">
        <f>SUM(I185:I186)</f>
        <v>0</v>
      </c>
      <c r="J184" s="16">
        <f>SUM(J185:J186)</f>
        <v>0</v>
      </c>
      <c r="K184" s="41"/>
      <c r="L184" s="36"/>
      <c r="M184" s="42"/>
      <c r="N184" s="41"/>
      <c r="O184" s="36"/>
      <c r="P184" s="42"/>
      <c r="Q184" s="35"/>
    </row>
    <row r="185" spans="1:22" x14ac:dyDescent="0.25">
      <c r="A185" s="3" t="s">
        <v>180</v>
      </c>
      <c r="B185" s="4" t="s">
        <v>52</v>
      </c>
      <c r="C185" s="14">
        <v>0</v>
      </c>
      <c r="D185" s="4" t="s">
        <v>150</v>
      </c>
      <c r="E185" s="14" t="s">
        <v>115</v>
      </c>
      <c r="F185" s="19"/>
      <c r="G185" s="19"/>
      <c r="H185" s="19"/>
      <c r="I185" s="19"/>
      <c r="J185" s="19"/>
      <c r="K185" s="61"/>
      <c r="L185" s="61"/>
      <c r="M185" s="23"/>
      <c r="N185" s="61"/>
    </row>
    <row r="186" spans="1:22" x14ac:dyDescent="0.25">
      <c r="A186" s="3" t="s">
        <v>181</v>
      </c>
      <c r="B186" s="4" t="s">
        <v>53</v>
      </c>
      <c r="C186" s="14">
        <v>1</v>
      </c>
      <c r="D186" s="4" t="s">
        <v>143</v>
      </c>
      <c r="E186" s="14" t="s">
        <v>115</v>
      </c>
      <c r="F186" s="19"/>
      <c r="G186" s="19"/>
      <c r="H186" s="19" t="e">
        <f>ROUND(J186/1000,2)</f>
        <v>#VALUE!</v>
      </c>
      <c r="I186" s="19" t="s">
        <v>461</v>
      </c>
      <c r="J186" s="19" t="str">
        <f>I186</f>
        <v>~m.s146_1f</v>
      </c>
      <c r="K186" s="61"/>
      <c r="L186" s="61"/>
      <c r="M186" s="32"/>
      <c r="N186" s="61"/>
      <c r="P186" s="32"/>
    </row>
    <row r="187" spans="1:22" s="27" customFormat="1" ht="47.25" x14ac:dyDescent="0.25">
      <c r="A187" s="2" t="s">
        <v>377</v>
      </c>
      <c r="B187" s="1" t="s">
        <v>376</v>
      </c>
      <c r="C187" s="62"/>
      <c r="D187" s="1"/>
      <c r="E187" s="62"/>
      <c r="F187" s="16"/>
      <c r="G187" s="16"/>
      <c r="H187" s="16">
        <f>H188+H189+H190</f>
        <v>0</v>
      </c>
      <c r="I187" s="16">
        <f>SUM(I188:I190)</f>
        <v>0</v>
      </c>
      <c r="J187" s="16">
        <f>SUM(J188:J190)</f>
        <v>0</v>
      </c>
      <c r="K187" s="61"/>
      <c r="L187" s="61"/>
      <c r="M187" s="65"/>
      <c r="N187" s="61"/>
      <c r="O187" s="61"/>
      <c r="P187" s="65"/>
    </row>
    <row r="188" spans="1:22" x14ac:dyDescent="0.25">
      <c r="A188" s="3" t="s">
        <v>384</v>
      </c>
      <c r="B188" s="4" t="s">
        <v>112</v>
      </c>
      <c r="C188" s="14">
        <v>0</v>
      </c>
      <c r="D188" s="4" t="s">
        <v>149</v>
      </c>
      <c r="E188" s="14" t="s">
        <v>115</v>
      </c>
      <c r="F188" s="19"/>
      <c r="G188" s="19"/>
      <c r="H188" s="19"/>
      <c r="I188" s="19"/>
      <c r="J188" s="19"/>
      <c r="K188" s="61"/>
      <c r="L188" s="61"/>
      <c r="M188" s="23"/>
      <c r="N188" s="61"/>
    </row>
    <row r="189" spans="1:22" ht="63" x14ac:dyDescent="0.25">
      <c r="A189" s="3" t="s">
        <v>385</v>
      </c>
      <c r="B189" s="4" t="s">
        <v>422</v>
      </c>
      <c r="C189" s="14">
        <v>0</v>
      </c>
      <c r="D189" s="4" t="s">
        <v>149</v>
      </c>
      <c r="E189" s="14" t="s">
        <v>115</v>
      </c>
      <c r="F189" s="19"/>
      <c r="G189" s="19"/>
      <c r="H189" s="19"/>
      <c r="I189" s="19"/>
      <c r="J189" s="19"/>
      <c r="K189" s="61"/>
      <c r="L189" s="61"/>
      <c r="M189" s="23"/>
      <c r="N189" s="61"/>
    </row>
    <row r="190" spans="1:22" ht="47.25" x14ac:dyDescent="0.25">
      <c r="A190" s="3" t="s">
        <v>386</v>
      </c>
      <c r="B190" s="4" t="s">
        <v>387</v>
      </c>
      <c r="C190" s="14">
        <v>0</v>
      </c>
      <c r="D190" s="4" t="s">
        <v>149</v>
      </c>
      <c r="E190" s="14" t="s">
        <v>115</v>
      </c>
      <c r="F190" s="19"/>
      <c r="G190" s="19"/>
      <c r="H190" s="19"/>
      <c r="I190" s="19"/>
      <c r="J190" s="19"/>
      <c r="K190" s="61"/>
      <c r="L190" s="61"/>
      <c r="M190" s="23"/>
      <c r="N190" s="61"/>
    </row>
    <row r="191" spans="1:22" ht="78.75" x14ac:dyDescent="0.25">
      <c r="A191" s="2" t="s">
        <v>378</v>
      </c>
      <c r="B191" s="1" t="s">
        <v>423</v>
      </c>
      <c r="C191" s="62"/>
      <c r="D191" s="1"/>
      <c r="E191" s="62"/>
      <c r="F191" s="16"/>
      <c r="G191" s="16"/>
      <c r="H191" s="16">
        <f>H192+H193+H194+H195+H196+H197+H198+H199+H200+H201+H202</f>
        <v>0</v>
      </c>
      <c r="I191" s="16">
        <v>0</v>
      </c>
      <c r="J191" s="16">
        <f>I191</f>
        <v>0</v>
      </c>
      <c r="K191" s="61"/>
      <c r="L191" s="61"/>
      <c r="M191" s="23"/>
      <c r="N191" s="61"/>
    </row>
    <row r="192" spans="1:22" ht="31.5" x14ac:dyDescent="0.25">
      <c r="A192" s="3" t="s">
        <v>388</v>
      </c>
      <c r="B192" s="4" t="s">
        <v>54</v>
      </c>
      <c r="C192" s="14">
        <v>0</v>
      </c>
      <c r="D192" s="4" t="s">
        <v>149</v>
      </c>
      <c r="E192" s="14" t="s">
        <v>115</v>
      </c>
      <c r="F192" s="19"/>
      <c r="G192" s="19"/>
      <c r="H192" s="19"/>
      <c r="I192" s="19"/>
      <c r="J192" s="19"/>
      <c r="K192" s="61"/>
      <c r="L192" s="61"/>
      <c r="M192" s="23"/>
      <c r="N192" s="61"/>
    </row>
    <row r="193" spans="1:16" x14ac:dyDescent="0.25">
      <c r="A193" s="3" t="s">
        <v>389</v>
      </c>
      <c r="B193" s="4" t="s">
        <v>55</v>
      </c>
      <c r="C193" s="14">
        <v>0</v>
      </c>
      <c r="D193" s="4" t="s">
        <v>149</v>
      </c>
      <c r="E193" s="14" t="s">
        <v>115</v>
      </c>
      <c r="F193" s="19"/>
      <c r="G193" s="19"/>
      <c r="H193" s="19"/>
      <c r="I193" s="19"/>
      <c r="J193" s="19"/>
      <c r="K193" s="61"/>
      <c r="L193" s="61"/>
      <c r="M193" s="23"/>
      <c r="N193" s="61"/>
    </row>
    <row r="194" spans="1:16" x14ac:dyDescent="0.25">
      <c r="A194" s="3" t="s">
        <v>390</v>
      </c>
      <c r="B194" s="4" t="s">
        <v>56</v>
      </c>
      <c r="C194" s="14">
        <v>0</v>
      </c>
      <c r="D194" s="4" t="s">
        <v>149</v>
      </c>
      <c r="E194" s="14" t="s">
        <v>115</v>
      </c>
      <c r="F194" s="19"/>
      <c r="G194" s="19"/>
      <c r="H194" s="19"/>
      <c r="I194" s="19"/>
      <c r="J194" s="19"/>
      <c r="K194" s="61"/>
      <c r="L194" s="61"/>
      <c r="M194" s="23"/>
      <c r="N194" s="61"/>
    </row>
    <row r="195" spans="1:16" x14ac:dyDescent="0.25">
      <c r="A195" s="3" t="s">
        <v>391</v>
      </c>
      <c r="B195" s="4" t="s">
        <v>57</v>
      </c>
      <c r="C195" s="14">
        <v>0</v>
      </c>
      <c r="D195" s="4" t="s">
        <v>149</v>
      </c>
      <c r="E195" s="14" t="s">
        <v>115</v>
      </c>
      <c r="F195" s="19"/>
      <c r="G195" s="19"/>
      <c r="H195" s="19"/>
      <c r="I195" s="19"/>
      <c r="J195" s="19"/>
      <c r="K195" s="61"/>
      <c r="L195" s="61"/>
      <c r="M195" s="23"/>
      <c r="N195" s="61"/>
    </row>
    <row r="196" spans="1:16" x14ac:dyDescent="0.25">
      <c r="A196" s="3" t="s">
        <v>392</v>
      </c>
      <c r="B196" s="4" t="s">
        <v>58</v>
      </c>
      <c r="C196" s="14">
        <v>0</v>
      </c>
      <c r="D196" s="4" t="s">
        <v>149</v>
      </c>
      <c r="E196" s="14" t="s">
        <v>115</v>
      </c>
      <c r="F196" s="19"/>
      <c r="G196" s="19"/>
      <c r="H196" s="19"/>
      <c r="I196" s="19"/>
      <c r="J196" s="19"/>
      <c r="K196" s="61"/>
      <c r="L196" s="61"/>
      <c r="M196" s="23"/>
      <c r="N196" s="61"/>
    </row>
    <row r="197" spans="1:16" x14ac:dyDescent="0.25">
      <c r="A197" s="3" t="s">
        <v>393</v>
      </c>
      <c r="B197" s="4" t="s">
        <v>59</v>
      </c>
      <c r="C197" s="14">
        <v>0</v>
      </c>
      <c r="D197" s="4" t="s">
        <v>149</v>
      </c>
      <c r="E197" s="14" t="s">
        <v>115</v>
      </c>
      <c r="F197" s="19"/>
      <c r="G197" s="19"/>
      <c r="H197" s="19"/>
      <c r="I197" s="19"/>
      <c r="J197" s="19"/>
      <c r="K197" s="61"/>
      <c r="L197" s="61"/>
      <c r="M197" s="23"/>
      <c r="N197" s="61"/>
    </row>
    <row r="198" spans="1:16" x14ac:dyDescent="0.25">
      <c r="A198" s="3" t="s">
        <v>394</v>
      </c>
      <c r="B198" s="4" t="s">
        <v>60</v>
      </c>
      <c r="C198" s="14">
        <v>0</v>
      </c>
      <c r="D198" s="4" t="s">
        <v>149</v>
      </c>
      <c r="E198" s="14" t="s">
        <v>115</v>
      </c>
      <c r="F198" s="19"/>
      <c r="G198" s="19"/>
      <c r="H198" s="19"/>
      <c r="I198" s="19"/>
      <c r="J198" s="19"/>
      <c r="K198" s="61"/>
      <c r="L198" s="61"/>
      <c r="M198" s="23"/>
      <c r="N198" s="61"/>
    </row>
    <row r="199" spans="1:16" ht="31.5" x14ac:dyDescent="0.25">
      <c r="A199" s="3" t="s">
        <v>395</v>
      </c>
      <c r="B199" s="4" t="s">
        <v>61</v>
      </c>
      <c r="C199" s="14">
        <v>0</v>
      </c>
      <c r="D199" s="4" t="s">
        <v>149</v>
      </c>
      <c r="E199" s="14" t="s">
        <v>115</v>
      </c>
      <c r="F199" s="19"/>
      <c r="G199" s="19"/>
      <c r="H199" s="19"/>
      <c r="I199" s="19"/>
      <c r="J199" s="19"/>
      <c r="K199" s="61"/>
      <c r="L199" s="61"/>
      <c r="M199" s="23"/>
      <c r="N199" s="61"/>
    </row>
    <row r="200" spans="1:16" x14ac:dyDescent="0.25">
      <c r="A200" s="3" t="s">
        <v>396</v>
      </c>
      <c r="B200" s="4" t="s">
        <v>62</v>
      </c>
      <c r="C200" s="14">
        <v>0</v>
      </c>
      <c r="D200" s="4" t="s">
        <v>149</v>
      </c>
      <c r="E200" s="14" t="s">
        <v>115</v>
      </c>
      <c r="F200" s="19"/>
      <c r="G200" s="19"/>
      <c r="H200" s="19"/>
      <c r="I200" s="19"/>
      <c r="J200" s="19"/>
      <c r="K200" s="61"/>
      <c r="L200" s="61"/>
      <c r="M200" s="23"/>
      <c r="N200" s="61"/>
    </row>
    <row r="201" spans="1:16" x14ac:dyDescent="0.25">
      <c r="A201" s="3" t="s">
        <v>397</v>
      </c>
      <c r="B201" s="4" t="s">
        <v>63</v>
      </c>
      <c r="C201" s="14">
        <v>0</v>
      </c>
      <c r="D201" s="4" t="s">
        <v>149</v>
      </c>
      <c r="E201" s="14" t="s">
        <v>115</v>
      </c>
      <c r="F201" s="19"/>
      <c r="G201" s="19"/>
      <c r="H201" s="19"/>
      <c r="I201" s="19"/>
      <c r="J201" s="19"/>
      <c r="K201" s="61"/>
      <c r="L201" s="61"/>
      <c r="M201" s="23"/>
      <c r="N201" s="61"/>
    </row>
    <row r="202" spans="1:16" ht="78.75" x14ac:dyDescent="0.25">
      <c r="A202" s="3" t="s">
        <v>398</v>
      </c>
      <c r="B202" s="4" t="s">
        <v>379</v>
      </c>
      <c r="C202" s="14"/>
      <c r="D202" s="4"/>
      <c r="E202" s="14"/>
      <c r="F202" s="19"/>
      <c r="G202" s="19"/>
      <c r="H202" s="19"/>
      <c r="I202" s="19"/>
      <c r="J202" s="19"/>
      <c r="K202" s="61"/>
      <c r="L202" s="61"/>
      <c r="M202" s="23"/>
      <c r="N202" s="61"/>
    </row>
    <row r="203" spans="1:16" s="27" customFormat="1" x14ac:dyDescent="0.25">
      <c r="A203" s="17"/>
      <c r="B203" s="1" t="s">
        <v>128</v>
      </c>
      <c r="C203" s="62"/>
      <c r="D203" s="1"/>
      <c r="E203" s="62"/>
      <c r="F203" s="16"/>
      <c r="G203" s="16"/>
      <c r="H203" s="74" t="e">
        <f>H18+H19+H51+H54+H55+H118+H148+H160+H164+H169+H174+H178+H182+H183+H184+H187+H191</f>
        <v>#VALUE!</v>
      </c>
      <c r="I203" s="16" t="e">
        <f>I18+I19+I51+I54+I55+I118+I148+I160+I164+I169+I174+I178+I182+I183+I184+I187+I191</f>
        <v>#VALUE!</v>
      </c>
      <c r="J203" s="16" t="e">
        <f>J18+J19+J51+J54+J55+J118+J148+J160+J164+J169+J174+J178+J182+J183+J184+J187+J191</f>
        <v>#VALUE!</v>
      </c>
      <c r="K203" s="61"/>
      <c r="L203" s="61"/>
      <c r="M203" s="26"/>
      <c r="N203" s="61"/>
      <c r="O203" s="61"/>
      <c r="P203" s="26"/>
    </row>
    <row r="204" spans="1:16" s="38" customFormat="1" x14ac:dyDescent="0.25">
      <c r="A204" s="10"/>
      <c r="B204" s="11"/>
      <c r="C204" s="11"/>
      <c r="D204" s="11"/>
      <c r="E204" s="11"/>
      <c r="F204" s="47"/>
      <c r="G204" s="47"/>
      <c r="H204" s="47"/>
      <c r="I204" s="47" t="s">
        <v>260</v>
      </c>
      <c r="J204" s="47" t="s">
        <v>260</v>
      </c>
      <c r="K204" s="48" t="s">
        <v>252</v>
      </c>
      <c r="L204" s="36"/>
      <c r="M204" s="37"/>
      <c r="N204" s="48"/>
      <c r="O204" s="36"/>
      <c r="P204" s="37"/>
    </row>
    <row r="205" spans="1:16" s="38" customFormat="1" x14ac:dyDescent="0.25">
      <c r="A205" s="10"/>
      <c r="B205" s="11"/>
      <c r="C205" s="11"/>
      <c r="D205" s="11"/>
      <c r="E205" s="11"/>
      <c r="F205" s="53"/>
      <c r="G205" s="53"/>
      <c r="H205" s="53"/>
      <c r="I205" s="47" t="e">
        <f>I204-I203</f>
        <v>#VALUE!</v>
      </c>
      <c r="J205" s="47" t="e">
        <f>J204-J203</f>
        <v>#VALUE!</v>
      </c>
      <c r="K205" s="48" t="s">
        <v>253</v>
      </c>
      <c r="L205" s="36"/>
      <c r="M205" s="37"/>
      <c r="N205" s="48"/>
      <c r="O205" s="36"/>
      <c r="P205" s="37"/>
    </row>
    <row r="206" spans="1:16" x14ac:dyDescent="0.25">
      <c r="B206" s="107" t="s">
        <v>477</v>
      </c>
      <c r="C206" s="108"/>
      <c r="D206" s="108"/>
      <c r="E206" s="108"/>
      <c r="F206" s="108"/>
      <c r="G206" s="108"/>
      <c r="H206" s="108"/>
    </row>
    <row r="207" spans="1:16" x14ac:dyDescent="0.25">
      <c r="B207" s="108"/>
      <c r="C207" s="108"/>
      <c r="D207" s="108"/>
      <c r="E207" s="108"/>
      <c r="F207" s="108"/>
      <c r="G207" s="108"/>
      <c r="H207" s="108"/>
    </row>
  </sheetData>
  <mergeCells count="17">
    <mergeCell ref="C9:I9"/>
    <mergeCell ref="C1:I1"/>
    <mergeCell ref="C2:I2"/>
    <mergeCell ref="C3:I3"/>
    <mergeCell ref="C7:I7"/>
    <mergeCell ref="C8:I8"/>
    <mergeCell ref="A10:I10"/>
    <mergeCell ref="A11:I11"/>
    <mergeCell ref="A12:I12"/>
    <mergeCell ref="A13:I13"/>
    <mergeCell ref="H14:I14"/>
    <mergeCell ref="K16:M16"/>
    <mergeCell ref="C17:D17"/>
    <mergeCell ref="P53:Q53"/>
    <mergeCell ref="N178:O178"/>
    <mergeCell ref="B206:H207"/>
    <mergeCell ref="C16:D16"/>
  </mergeCells>
  <pageMargins left="0.7" right="0.7" top="0.75" bottom="0.75" header="0.3" footer="0.3"/>
  <pageSetup paperSize="9" scale="47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abSelected="1" topLeftCell="A4" zoomScale="75" zoomScaleNormal="75" workbookViewId="0">
      <pane xSplit="2" ySplit="1" topLeftCell="C5" activePane="bottomRight" state="frozen"/>
      <selection activeCell="A4" sqref="A4"/>
      <selection pane="topRight" activeCell="C4" sqref="C4"/>
      <selection pane="bottomLeft" activeCell="A5" sqref="A5"/>
      <selection pane="bottomRight" activeCell="D204" sqref="D204"/>
    </sheetView>
  </sheetViews>
  <sheetFormatPr defaultRowHeight="15.75" x14ac:dyDescent="0.25"/>
  <cols>
    <col min="1" max="1" width="8.140625" style="25" customWidth="1"/>
    <col min="2" max="2" width="48.5703125" style="24" customWidth="1"/>
    <col min="3" max="3" width="5" style="24" customWidth="1"/>
    <col min="4" max="4" width="27.85546875" style="24" customWidth="1"/>
    <col min="5" max="6" width="14.42578125" style="24" customWidth="1"/>
    <col min="7" max="7" width="17.28515625" style="24" customWidth="1"/>
    <col min="8" max="8" width="15.42578125" style="24" customWidth="1"/>
    <col min="9" max="16384" width="9.140625" style="24"/>
  </cols>
  <sheetData>
    <row r="1" spans="1:8" x14ac:dyDescent="0.25">
      <c r="A1" s="109" t="s">
        <v>490</v>
      </c>
      <c r="B1" s="109"/>
      <c r="C1" s="109"/>
      <c r="D1" s="109"/>
      <c r="E1" s="109"/>
      <c r="F1" s="109"/>
      <c r="G1" s="109"/>
      <c r="H1" s="109"/>
    </row>
    <row r="2" spans="1:8" x14ac:dyDescent="0.25">
      <c r="A2" s="109" t="s">
        <v>64</v>
      </c>
      <c r="B2" s="109"/>
      <c r="C2" s="109"/>
      <c r="D2" s="109"/>
      <c r="E2" s="109"/>
      <c r="F2" s="109"/>
      <c r="G2" s="109"/>
      <c r="H2" s="109"/>
    </row>
    <row r="3" spans="1:8" x14ac:dyDescent="0.25">
      <c r="A3" s="109" t="s">
        <v>152</v>
      </c>
      <c r="B3" s="109"/>
      <c r="C3" s="109"/>
      <c r="D3" s="109"/>
      <c r="E3" s="109"/>
      <c r="F3" s="109"/>
      <c r="G3" s="109"/>
      <c r="H3" s="109"/>
    </row>
    <row r="4" spans="1:8" x14ac:dyDescent="0.25">
      <c r="A4" s="109" t="s">
        <v>509</v>
      </c>
      <c r="B4" s="109"/>
      <c r="C4" s="109"/>
      <c r="D4" s="109"/>
      <c r="E4" s="109"/>
      <c r="F4" s="109"/>
      <c r="G4" s="109"/>
      <c r="H4" s="109"/>
    </row>
    <row r="5" spans="1:8" x14ac:dyDescent="0.25">
      <c r="F5" s="86"/>
      <c r="G5" s="86"/>
      <c r="H5" s="86"/>
    </row>
    <row r="6" spans="1:8" ht="113.25" customHeight="1" x14ac:dyDescent="0.25">
      <c r="A6" s="17" t="s">
        <v>153</v>
      </c>
      <c r="B6" s="85" t="s">
        <v>0</v>
      </c>
      <c r="C6" s="105" t="s">
        <v>492</v>
      </c>
      <c r="D6" s="105"/>
      <c r="E6" s="89" t="s">
        <v>65</v>
      </c>
      <c r="F6" s="89" t="s">
        <v>493</v>
      </c>
      <c r="G6" s="89" t="s">
        <v>494</v>
      </c>
      <c r="H6" s="89" t="s">
        <v>495</v>
      </c>
    </row>
    <row r="7" spans="1:8" x14ac:dyDescent="0.25">
      <c r="A7" s="2">
        <v>1</v>
      </c>
      <c r="B7" s="85">
        <v>2</v>
      </c>
      <c r="C7" s="105">
        <v>3</v>
      </c>
      <c r="D7" s="105"/>
      <c r="E7" s="85">
        <v>4</v>
      </c>
      <c r="F7" s="85">
        <v>5</v>
      </c>
      <c r="G7" s="85">
        <v>6</v>
      </c>
      <c r="H7" s="85">
        <v>7</v>
      </c>
    </row>
    <row r="8" spans="1:8" s="27" customFormat="1" ht="31.5" customHeight="1" x14ac:dyDescent="0.25">
      <c r="A8" s="113">
        <v>1</v>
      </c>
      <c r="B8" s="114" t="s">
        <v>154</v>
      </c>
      <c r="C8" s="115"/>
      <c r="D8" s="116"/>
      <c r="E8" s="115"/>
      <c r="F8" s="117"/>
      <c r="G8" s="117"/>
      <c r="H8" s="118">
        <v>138.49088</v>
      </c>
    </row>
    <row r="9" spans="1:8" s="27" customFormat="1" ht="47.25" x14ac:dyDescent="0.25">
      <c r="A9" s="113">
        <v>2</v>
      </c>
      <c r="B9" s="116" t="s">
        <v>399</v>
      </c>
      <c r="C9" s="115"/>
      <c r="D9" s="116"/>
      <c r="E9" s="115"/>
      <c r="F9" s="117"/>
      <c r="G9" s="117"/>
      <c r="H9" s="118">
        <v>62.838850000000001</v>
      </c>
    </row>
    <row r="10" spans="1:8" ht="47.25" x14ac:dyDescent="0.25">
      <c r="A10" s="98" t="s">
        <v>69</v>
      </c>
      <c r="B10" s="119" t="s">
        <v>1</v>
      </c>
      <c r="C10" s="120">
        <v>1</v>
      </c>
      <c r="D10" s="119" t="s">
        <v>504</v>
      </c>
      <c r="E10" s="87" t="s">
        <v>501</v>
      </c>
      <c r="F10" s="68">
        <v>95.9</v>
      </c>
      <c r="G10" s="68">
        <v>0.65</v>
      </c>
      <c r="H10" s="102">
        <v>18.638169999999999</v>
      </c>
    </row>
    <row r="11" spans="1:8" ht="31.5" x14ac:dyDescent="0.25">
      <c r="A11" s="98" t="s">
        <v>68</v>
      </c>
      <c r="B11" s="119" t="s">
        <v>2</v>
      </c>
      <c r="C11" s="120">
        <v>2</v>
      </c>
      <c r="D11" s="119" t="s">
        <v>141</v>
      </c>
      <c r="E11" s="87" t="s">
        <v>501</v>
      </c>
      <c r="F11" s="68">
        <v>383.6</v>
      </c>
      <c r="G11" s="68">
        <v>0.5</v>
      </c>
      <c r="H11" s="102">
        <v>19.947199999999999</v>
      </c>
    </row>
    <row r="12" spans="1:8" ht="31.5" x14ac:dyDescent="0.25">
      <c r="A12" s="98" t="s">
        <v>155</v>
      </c>
      <c r="B12" s="67" t="s">
        <v>3</v>
      </c>
      <c r="C12" s="120"/>
      <c r="D12" s="67" t="s">
        <v>250</v>
      </c>
      <c r="E12" s="78" t="s">
        <v>507</v>
      </c>
      <c r="F12" s="68"/>
      <c r="G12" s="68"/>
      <c r="H12" s="102"/>
    </row>
    <row r="13" spans="1:8" x14ac:dyDescent="0.25">
      <c r="A13" s="98" t="s">
        <v>156</v>
      </c>
      <c r="B13" s="67" t="s">
        <v>261</v>
      </c>
      <c r="C13" s="120"/>
      <c r="D13" s="67" t="s">
        <v>250</v>
      </c>
      <c r="E13" s="78"/>
      <c r="F13" s="68"/>
      <c r="G13" s="68"/>
      <c r="H13" s="102"/>
    </row>
    <row r="14" spans="1:8" x14ac:dyDescent="0.25">
      <c r="A14" s="98" t="s">
        <v>157</v>
      </c>
      <c r="B14" s="67" t="s">
        <v>4</v>
      </c>
      <c r="C14" s="120"/>
      <c r="D14" s="67" t="s">
        <v>250</v>
      </c>
      <c r="E14" s="78"/>
      <c r="F14" s="68"/>
      <c r="G14" s="68"/>
      <c r="H14" s="102"/>
    </row>
    <row r="15" spans="1:8" x14ac:dyDescent="0.25">
      <c r="A15" s="98" t="s">
        <v>158</v>
      </c>
      <c r="B15" s="67" t="s">
        <v>5</v>
      </c>
      <c r="C15" s="78"/>
      <c r="D15" s="119"/>
      <c r="E15" s="87"/>
      <c r="F15" s="68"/>
      <c r="G15" s="68"/>
      <c r="H15" s="102">
        <v>15.71992</v>
      </c>
    </row>
    <row r="16" spans="1:8" ht="15.75" customHeight="1" x14ac:dyDescent="0.25">
      <c r="A16" s="98" t="s">
        <v>159</v>
      </c>
      <c r="B16" s="67" t="s">
        <v>400</v>
      </c>
      <c r="C16" s="78">
        <v>2</v>
      </c>
      <c r="D16" s="119" t="s">
        <v>142</v>
      </c>
      <c r="E16" s="87" t="s">
        <v>501</v>
      </c>
      <c r="F16" s="68">
        <v>95.9</v>
      </c>
      <c r="G16" s="68">
        <v>1.59</v>
      </c>
      <c r="H16" s="102">
        <v>3.6595399999999998</v>
      </c>
    </row>
    <row r="17" spans="1:8" ht="31.5" x14ac:dyDescent="0.25">
      <c r="A17" s="98" t="s">
        <v>160</v>
      </c>
      <c r="B17" s="67" t="s">
        <v>401</v>
      </c>
      <c r="C17" s="120">
        <v>2</v>
      </c>
      <c r="D17" s="67" t="s">
        <v>142</v>
      </c>
      <c r="E17" s="87" t="s">
        <v>501</v>
      </c>
      <c r="F17" s="68">
        <v>383.6</v>
      </c>
      <c r="G17" s="68">
        <v>1.31</v>
      </c>
      <c r="H17" s="102">
        <v>12.06038</v>
      </c>
    </row>
    <row r="18" spans="1:8" x14ac:dyDescent="0.25">
      <c r="A18" s="98" t="s">
        <v>161</v>
      </c>
      <c r="B18" s="67" t="s">
        <v>6</v>
      </c>
      <c r="C18" s="78">
        <v>1</v>
      </c>
      <c r="D18" s="67" t="s">
        <v>143</v>
      </c>
      <c r="E18" s="78" t="s">
        <v>501</v>
      </c>
      <c r="F18" s="68">
        <v>183</v>
      </c>
      <c r="G18" s="68">
        <v>3.3</v>
      </c>
      <c r="H18" s="102">
        <v>0.60389999999999999</v>
      </c>
    </row>
    <row r="19" spans="1:8" x14ac:dyDescent="0.25">
      <c r="A19" s="98" t="s">
        <v>162</v>
      </c>
      <c r="B19" s="67" t="s">
        <v>262</v>
      </c>
      <c r="C19" s="78"/>
      <c r="D19" s="67"/>
      <c r="E19" s="78"/>
      <c r="F19" s="68"/>
      <c r="G19" s="68"/>
      <c r="H19" s="102">
        <v>0.44431000000000004</v>
      </c>
    </row>
    <row r="20" spans="1:8" x14ac:dyDescent="0.25">
      <c r="A20" s="98" t="s">
        <v>263</v>
      </c>
      <c r="B20" s="67" t="s">
        <v>7</v>
      </c>
      <c r="C20" s="78">
        <v>1</v>
      </c>
      <c r="D20" s="67" t="s">
        <v>143</v>
      </c>
      <c r="E20" s="78" t="s">
        <v>501</v>
      </c>
      <c r="F20" s="68">
        <v>387</v>
      </c>
      <c r="G20" s="68">
        <v>1.1000000000000001</v>
      </c>
      <c r="H20" s="102">
        <v>0.42570000000000002</v>
      </c>
    </row>
    <row r="21" spans="1:8" ht="31.5" x14ac:dyDescent="0.25">
      <c r="A21" s="98" t="s">
        <v>264</v>
      </c>
      <c r="B21" s="67" t="s">
        <v>273</v>
      </c>
      <c r="C21" s="78">
        <v>0</v>
      </c>
      <c r="D21" s="67" t="s">
        <v>250</v>
      </c>
      <c r="E21" s="78" t="s">
        <v>507</v>
      </c>
      <c r="F21" s="121">
        <v>0</v>
      </c>
      <c r="G21" s="68">
        <v>0</v>
      </c>
      <c r="H21" s="102">
        <v>0</v>
      </c>
    </row>
    <row r="22" spans="1:8" ht="31.5" x14ac:dyDescent="0.25">
      <c r="A22" s="98" t="s">
        <v>265</v>
      </c>
      <c r="B22" s="67" t="s">
        <v>274</v>
      </c>
      <c r="C22" s="78"/>
      <c r="D22" s="67" t="s">
        <v>149</v>
      </c>
      <c r="E22" s="78"/>
      <c r="F22" s="68"/>
      <c r="G22" s="68"/>
      <c r="H22" s="102"/>
    </row>
    <row r="23" spans="1:8" x14ac:dyDescent="0.25">
      <c r="A23" s="98" t="s">
        <v>266</v>
      </c>
      <c r="B23" s="67" t="s">
        <v>275</v>
      </c>
      <c r="C23" s="78">
        <v>0</v>
      </c>
      <c r="D23" s="67" t="s">
        <v>250</v>
      </c>
      <c r="E23" s="78" t="s">
        <v>501</v>
      </c>
      <c r="F23" s="68">
        <v>0</v>
      </c>
      <c r="G23" s="68">
        <v>0</v>
      </c>
      <c r="H23" s="102">
        <v>0</v>
      </c>
    </row>
    <row r="24" spans="1:8" x14ac:dyDescent="0.25">
      <c r="A24" s="98" t="s">
        <v>267</v>
      </c>
      <c r="B24" s="67" t="s">
        <v>276</v>
      </c>
      <c r="C24" s="78"/>
      <c r="D24" s="67" t="s">
        <v>149</v>
      </c>
      <c r="E24" s="78"/>
      <c r="F24" s="68"/>
      <c r="G24" s="68"/>
      <c r="H24" s="102"/>
    </row>
    <row r="25" spans="1:8" x14ac:dyDescent="0.25">
      <c r="A25" s="98" t="s">
        <v>268</v>
      </c>
      <c r="B25" s="67" t="s">
        <v>277</v>
      </c>
      <c r="C25" s="78">
        <v>0</v>
      </c>
      <c r="D25" s="67" t="s">
        <v>250</v>
      </c>
      <c r="E25" s="78" t="s">
        <v>501</v>
      </c>
      <c r="F25" s="68">
        <v>0</v>
      </c>
      <c r="G25" s="68">
        <v>0</v>
      </c>
      <c r="H25" s="102">
        <v>0</v>
      </c>
    </row>
    <row r="26" spans="1:8" x14ac:dyDescent="0.25">
      <c r="A26" s="98" t="s">
        <v>269</v>
      </c>
      <c r="B26" s="67" t="s">
        <v>279</v>
      </c>
      <c r="C26" s="78">
        <v>2</v>
      </c>
      <c r="D26" s="67" t="s">
        <v>143</v>
      </c>
      <c r="E26" s="78" t="s">
        <v>501</v>
      </c>
      <c r="F26" s="68">
        <v>1.3</v>
      </c>
      <c r="G26" s="68">
        <v>1.99</v>
      </c>
      <c r="H26" s="102">
        <v>5.1700000000000001E-3</v>
      </c>
    </row>
    <row r="27" spans="1:8" ht="31.5" x14ac:dyDescent="0.25">
      <c r="A27" s="98" t="s">
        <v>270</v>
      </c>
      <c r="B27" s="67" t="s">
        <v>278</v>
      </c>
      <c r="C27" s="78">
        <v>0</v>
      </c>
      <c r="D27" s="67" t="s">
        <v>250</v>
      </c>
      <c r="E27" s="78" t="s">
        <v>501</v>
      </c>
      <c r="F27" s="68">
        <v>0</v>
      </c>
      <c r="G27" s="68">
        <v>0</v>
      </c>
      <c r="H27" s="102">
        <v>0</v>
      </c>
    </row>
    <row r="28" spans="1:8" x14ac:dyDescent="0.25">
      <c r="A28" s="98" t="s">
        <v>271</v>
      </c>
      <c r="B28" s="67" t="s">
        <v>280</v>
      </c>
      <c r="C28" s="78">
        <v>1</v>
      </c>
      <c r="D28" s="67" t="s">
        <v>143</v>
      </c>
      <c r="E28" s="78" t="s">
        <v>501</v>
      </c>
      <c r="F28" s="68">
        <v>16.8</v>
      </c>
      <c r="G28" s="68">
        <v>0.8</v>
      </c>
      <c r="H28" s="102">
        <v>1.3440000000000001E-2</v>
      </c>
    </row>
    <row r="29" spans="1:8" s="101" customFormat="1" x14ac:dyDescent="0.25">
      <c r="A29" s="98" t="s">
        <v>272</v>
      </c>
      <c r="B29" s="67" t="s">
        <v>281</v>
      </c>
      <c r="C29" s="78"/>
      <c r="D29" s="67" t="s">
        <v>149</v>
      </c>
      <c r="E29" s="78"/>
      <c r="F29" s="68"/>
      <c r="G29" s="68"/>
      <c r="H29" s="102"/>
    </row>
    <row r="30" spans="1:8" x14ac:dyDescent="0.25">
      <c r="A30" s="98" t="s">
        <v>163</v>
      </c>
      <c r="B30" s="67" t="s">
        <v>67</v>
      </c>
      <c r="C30" s="78"/>
      <c r="D30" s="67"/>
      <c r="E30" s="87"/>
      <c r="F30" s="68"/>
      <c r="G30" s="68"/>
      <c r="H30" s="102">
        <v>1.9165399999999999</v>
      </c>
    </row>
    <row r="31" spans="1:8" ht="47.25" x14ac:dyDescent="0.25">
      <c r="A31" s="98" t="s">
        <v>282</v>
      </c>
      <c r="B31" s="67" t="s">
        <v>380</v>
      </c>
      <c r="C31" s="78">
        <v>2</v>
      </c>
      <c r="D31" s="67" t="s">
        <v>143</v>
      </c>
      <c r="E31" s="78" t="s">
        <v>501</v>
      </c>
      <c r="F31" s="68">
        <v>1213</v>
      </c>
      <c r="G31" s="68">
        <v>0.79</v>
      </c>
      <c r="H31" s="102">
        <v>1.9165399999999999</v>
      </c>
    </row>
    <row r="32" spans="1:8" s="73" customFormat="1" x14ac:dyDescent="0.25">
      <c r="A32" s="98" t="s">
        <v>285</v>
      </c>
      <c r="B32" s="67" t="s">
        <v>503</v>
      </c>
      <c r="C32" s="78">
        <v>0</v>
      </c>
      <c r="D32" s="67" t="s">
        <v>250</v>
      </c>
      <c r="E32" s="78" t="s">
        <v>501</v>
      </c>
      <c r="F32" s="68">
        <v>0</v>
      </c>
      <c r="G32" s="68">
        <v>0</v>
      </c>
      <c r="H32" s="102">
        <v>0</v>
      </c>
    </row>
    <row r="33" spans="1:8" s="73" customFormat="1" ht="31.5" customHeight="1" x14ac:dyDescent="0.25">
      <c r="A33" s="98" t="s">
        <v>286</v>
      </c>
      <c r="B33" s="67" t="s">
        <v>284</v>
      </c>
      <c r="C33" s="78">
        <v>0</v>
      </c>
      <c r="D33" s="67" t="s">
        <v>250</v>
      </c>
      <c r="E33" s="78" t="s">
        <v>507</v>
      </c>
      <c r="F33" s="68">
        <v>0</v>
      </c>
      <c r="G33" s="68">
        <v>0</v>
      </c>
      <c r="H33" s="102">
        <v>0</v>
      </c>
    </row>
    <row r="34" spans="1:8" ht="31.5" x14ac:dyDescent="0.25">
      <c r="A34" s="98" t="s">
        <v>164</v>
      </c>
      <c r="B34" s="67" t="s">
        <v>287</v>
      </c>
      <c r="C34" s="78"/>
      <c r="D34" s="67"/>
      <c r="E34" s="87"/>
      <c r="F34" s="68"/>
      <c r="G34" s="68"/>
      <c r="H34" s="102"/>
    </row>
    <row r="35" spans="1:8" x14ac:dyDescent="0.25">
      <c r="A35" s="98" t="s">
        <v>290</v>
      </c>
      <c r="B35" s="67" t="s">
        <v>288</v>
      </c>
      <c r="C35" s="78"/>
      <c r="D35" s="67" t="s">
        <v>250</v>
      </c>
      <c r="E35" s="78"/>
      <c r="F35" s="68"/>
      <c r="G35" s="68"/>
      <c r="H35" s="102"/>
    </row>
    <row r="36" spans="1:8" ht="31.5" x14ac:dyDescent="0.25">
      <c r="A36" s="98" t="s">
        <v>291</v>
      </c>
      <c r="B36" s="67" t="s">
        <v>289</v>
      </c>
      <c r="C36" s="122"/>
      <c r="D36" s="67" t="s">
        <v>149</v>
      </c>
      <c r="E36" s="78"/>
      <c r="F36" s="122"/>
      <c r="G36" s="123"/>
      <c r="H36" s="102"/>
    </row>
    <row r="37" spans="1:8" x14ac:dyDescent="0.25">
      <c r="A37" s="98" t="s">
        <v>165</v>
      </c>
      <c r="B37" s="67" t="s">
        <v>292</v>
      </c>
      <c r="C37" s="78">
        <v>1</v>
      </c>
      <c r="D37" s="67" t="s">
        <v>143</v>
      </c>
      <c r="E37" s="87" t="s">
        <v>501</v>
      </c>
      <c r="F37" s="68">
        <v>1455.7</v>
      </c>
      <c r="G37" s="68">
        <v>0.65</v>
      </c>
      <c r="H37" s="102">
        <v>0.94621</v>
      </c>
    </row>
    <row r="38" spans="1:8" x14ac:dyDescent="0.25">
      <c r="A38" s="98" t="s">
        <v>166</v>
      </c>
      <c r="B38" s="67" t="s">
        <v>293</v>
      </c>
      <c r="C38" s="120"/>
      <c r="D38" s="67" t="s">
        <v>250</v>
      </c>
      <c r="E38" s="78"/>
      <c r="F38" s="68"/>
      <c r="G38" s="68"/>
      <c r="H38" s="102"/>
    </row>
    <row r="39" spans="1:8" ht="31.5" x14ac:dyDescent="0.25">
      <c r="A39" s="98" t="s">
        <v>167</v>
      </c>
      <c r="B39" s="67" t="s">
        <v>294</v>
      </c>
      <c r="C39" s="78">
        <v>1</v>
      </c>
      <c r="D39" s="67" t="s">
        <v>502</v>
      </c>
      <c r="E39" s="78" t="s">
        <v>505</v>
      </c>
      <c r="F39" s="120">
        <v>230</v>
      </c>
      <c r="G39" s="79">
        <v>20.100000000000001</v>
      </c>
      <c r="H39" s="102">
        <v>4.6226000000000003</v>
      </c>
    </row>
    <row r="40" spans="1:8" ht="47.25" x14ac:dyDescent="0.25">
      <c r="A40" s="98" t="s">
        <v>168</v>
      </c>
      <c r="B40" s="67" t="s">
        <v>295</v>
      </c>
      <c r="C40" s="78"/>
      <c r="D40" s="119"/>
      <c r="E40" s="87"/>
      <c r="F40" s="68"/>
      <c r="G40" s="68"/>
      <c r="H40" s="102"/>
    </row>
    <row r="41" spans="1:8" s="27" customFormat="1" ht="31.5" x14ac:dyDescent="0.25">
      <c r="A41" s="124" t="s">
        <v>169</v>
      </c>
      <c r="B41" s="116" t="s">
        <v>296</v>
      </c>
      <c r="C41" s="115"/>
      <c r="D41" s="116"/>
      <c r="E41" s="115"/>
      <c r="F41" s="117"/>
      <c r="G41" s="117"/>
      <c r="H41" s="118">
        <v>95.046000000000006</v>
      </c>
    </row>
    <row r="42" spans="1:8" ht="15.75" customHeight="1" x14ac:dyDescent="0.25">
      <c r="A42" s="125" t="s">
        <v>170</v>
      </c>
      <c r="B42" s="67" t="s">
        <v>70</v>
      </c>
      <c r="C42" s="120"/>
      <c r="D42" s="126" t="s">
        <v>250</v>
      </c>
      <c r="E42" s="120"/>
      <c r="F42" s="70"/>
      <c r="G42" s="68"/>
      <c r="H42" s="102"/>
    </row>
    <row r="43" spans="1:8" ht="31.5" customHeight="1" x14ac:dyDescent="0.25">
      <c r="A43" s="125" t="s">
        <v>71</v>
      </c>
      <c r="B43" s="67" t="s">
        <v>297</v>
      </c>
      <c r="C43" s="78">
        <v>1</v>
      </c>
      <c r="D43" s="119" t="s">
        <v>508</v>
      </c>
      <c r="E43" s="78" t="s">
        <v>115</v>
      </c>
      <c r="F43" s="79">
        <v>1</v>
      </c>
      <c r="G43" s="79">
        <v>260.39999999999998</v>
      </c>
      <c r="H43" s="102">
        <v>95.046000000000006</v>
      </c>
    </row>
    <row r="44" spans="1:8" s="27" customFormat="1" ht="31.5" x14ac:dyDescent="0.25">
      <c r="A44" s="127" t="s">
        <v>205</v>
      </c>
      <c r="B44" s="116" t="s">
        <v>298</v>
      </c>
      <c r="C44" s="115"/>
      <c r="D44" s="116"/>
      <c r="E44" s="115"/>
      <c r="F44" s="79"/>
      <c r="G44" s="117"/>
      <c r="H44" s="118">
        <v>53.2254</v>
      </c>
    </row>
    <row r="45" spans="1:8" s="27" customFormat="1" ht="63" x14ac:dyDescent="0.25">
      <c r="A45" s="127" t="s">
        <v>206</v>
      </c>
      <c r="B45" s="116" t="s">
        <v>299</v>
      </c>
      <c r="C45" s="115"/>
      <c r="D45" s="116"/>
      <c r="E45" s="115"/>
      <c r="F45" s="117"/>
      <c r="G45" s="117"/>
      <c r="H45" s="118">
        <v>330.51567</v>
      </c>
    </row>
    <row r="46" spans="1:8" s="34" customFormat="1" x14ac:dyDescent="0.25">
      <c r="A46" s="128" t="s">
        <v>73</v>
      </c>
      <c r="B46" s="129" t="s">
        <v>8</v>
      </c>
      <c r="C46" s="130"/>
      <c r="D46" s="129"/>
      <c r="E46" s="130"/>
      <c r="F46" s="131"/>
      <c r="G46" s="131"/>
      <c r="H46" s="102">
        <v>15.023440000000001</v>
      </c>
    </row>
    <row r="47" spans="1:8" ht="31.5" x14ac:dyDescent="0.25">
      <c r="A47" s="98" t="s">
        <v>81</v>
      </c>
      <c r="B47" s="67" t="s">
        <v>402</v>
      </c>
      <c r="C47" s="78"/>
      <c r="D47" s="67" t="s">
        <v>250</v>
      </c>
      <c r="E47" s="78"/>
      <c r="F47" s="79"/>
      <c r="G47" s="79"/>
      <c r="H47" s="102"/>
    </row>
    <row r="48" spans="1:8" ht="31.5" x14ac:dyDescent="0.25">
      <c r="A48" s="98" t="s">
        <v>301</v>
      </c>
      <c r="B48" s="67" t="s">
        <v>300</v>
      </c>
      <c r="C48" s="78"/>
      <c r="D48" s="67" t="s">
        <v>250</v>
      </c>
      <c r="E48" s="78"/>
      <c r="F48" s="79"/>
      <c r="G48" s="79"/>
      <c r="H48" s="102"/>
    </row>
    <row r="49" spans="1:8" ht="63" x14ac:dyDescent="0.25">
      <c r="A49" s="98" t="s">
        <v>302</v>
      </c>
      <c r="B49" s="67" t="s">
        <v>304</v>
      </c>
      <c r="C49" s="78">
        <v>1</v>
      </c>
      <c r="D49" s="67" t="s">
        <v>145</v>
      </c>
      <c r="E49" s="78" t="s">
        <v>115</v>
      </c>
      <c r="F49" s="120">
        <v>1</v>
      </c>
      <c r="G49" s="79">
        <v>12712.14</v>
      </c>
      <c r="H49" s="102">
        <v>12.71214</v>
      </c>
    </row>
    <row r="50" spans="1:8" ht="63" x14ac:dyDescent="0.25">
      <c r="A50" s="98" t="s">
        <v>303</v>
      </c>
      <c r="B50" s="67" t="s">
        <v>305</v>
      </c>
      <c r="C50" s="78">
        <v>1</v>
      </c>
      <c r="D50" s="67" t="s">
        <v>145</v>
      </c>
      <c r="E50" s="78" t="s">
        <v>115</v>
      </c>
      <c r="F50" s="120">
        <v>1</v>
      </c>
      <c r="G50" s="79">
        <v>2311.3000000000002</v>
      </c>
      <c r="H50" s="102">
        <v>2.3113000000000001</v>
      </c>
    </row>
    <row r="51" spans="1:8" x14ac:dyDescent="0.25">
      <c r="A51" s="98" t="s">
        <v>306</v>
      </c>
      <c r="B51" s="67" t="s">
        <v>307</v>
      </c>
      <c r="C51" s="78"/>
      <c r="D51" s="67"/>
      <c r="E51" s="78"/>
      <c r="F51" s="79"/>
      <c r="G51" s="79"/>
      <c r="H51" s="102"/>
    </row>
    <row r="52" spans="1:8" s="34" customFormat="1" x14ac:dyDescent="0.25">
      <c r="A52" s="128" t="s">
        <v>74</v>
      </c>
      <c r="B52" s="129" t="s">
        <v>9</v>
      </c>
      <c r="C52" s="78"/>
      <c r="D52" s="129"/>
      <c r="E52" s="78"/>
      <c r="F52" s="131"/>
      <c r="G52" s="131"/>
      <c r="H52" s="102">
        <v>94.763230000000007</v>
      </c>
    </row>
    <row r="53" spans="1:8" ht="15.75" customHeight="1" x14ac:dyDescent="0.25">
      <c r="A53" s="98" t="s">
        <v>207</v>
      </c>
      <c r="B53" s="67" t="s">
        <v>308</v>
      </c>
      <c r="C53" s="78">
        <v>0</v>
      </c>
      <c r="D53" s="67" t="s">
        <v>250</v>
      </c>
      <c r="E53" s="78" t="s">
        <v>507</v>
      </c>
      <c r="F53" s="79">
        <v>0</v>
      </c>
      <c r="G53" s="79">
        <v>0</v>
      </c>
      <c r="H53" s="102">
        <v>0</v>
      </c>
    </row>
    <row r="54" spans="1:8" ht="31.5" x14ac:dyDescent="0.25">
      <c r="A54" s="98" t="s">
        <v>208</v>
      </c>
      <c r="B54" s="67" t="s">
        <v>10</v>
      </c>
      <c r="C54" s="78"/>
      <c r="D54" s="67" t="s">
        <v>250</v>
      </c>
      <c r="E54" s="78"/>
      <c r="F54" s="79"/>
      <c r="G54" s="79"/>
      <c r="H54" s="102"/>
    </row>
    <row r="55" spans="1:8" x14ac:dyDescent="0.25">
      <c r="A55" s="98" t="s">
        <v>209</v>
      </c>
      <c r="B55" s="67" t="s">
        <v>309</v>
      </c>
      <c r="C55" s="78"/>
      <c r="D55" s="67" t="s">
        <v>250</v>
      </c>
      <c r="E55" s="78"/>
      <c r="F55" s="79"/>
      <c r="G55" s="79"/>
      <c r="H55" s="102"/>
    </row>
    <row r="56" spans="1:8" x14ac:dyDescent="0.25">
      <c r="A56" s="98" t="s">
        <v>210</v>
      </c>
      <c r="B56" s="67" t="s">
        <v>11</v>
      </c>
      <c r="C56" s="78"/>
      <c r="D56" s="67" t="s">
        <v>250</v>
      </c>
      <c r="E56" s="78"/>
      <c r="F56" s="79"/>
      <c r="G56" s="79"/>
      <c r="H56" s="102"/>
    </row>
    <row r="57" spans="1:8" ht="31.5" x14ac:dyDescent="0.25">
      <c r="A57" s="98" t="s">
        <v>211</v>
      </c>
      <c r="B57" s="67" t="s">
        <v>403</v>
      </c>
      <c r="C57" s="78">
        <v>1</v>
      </c>
      <c r="D57" s="67" t="s">
        <v>146</v>
      </c>
      <c r="E57" s="78" t="s">
        <v>115</v>
      </c>
      <c r="F57" s="120">
        <v>1</v>
      </c>
      <c r="G57" s="79">
        <v>24268.63</v>
      </c>
      <c r="H57" s="102">
        <v>24.268630000000002</v>
      </c>
    </row>
    <row r="58" spans="1:8" ht="63" x14ac:dyDescent="0.25">
      <c r="A58" s="98" t="s">
        <v>212</v>
      </c>
      <c r="B58" s="67" t="s">
        <v>12</v>
      </c>
      <c r="C58" s="78">
        <v>1</v>
      </c>
      <c r="D58" s="67" t="s">
        <v>145</v>
      </c>
      <c r="E58" s="78" t="s">
        <v>115</v>
      </c>
      <c r="F58" s="120">
        <v>1</v>
      </c>
      <c r="G58" s="79">
        <v>70494.600000000006</v>
      </c>
      <c r="H58" s="102">
        <v>70.494600000000005</v>
      </c>
    </row>
    <row r="59" spans="1:8" ht="31.5" x14ac:dyDescent="0.25">
      <c r="A59" s="98" t="s">
        <v>213</v>
      </c>
      <c r="B59" s="67" t="s">
        <v>310</v>
      </c>
      <c r="C59" s="78"/>
      <c r="D59" s="67" t="s">
        <v>250</v>
      </c>
      <c r="E59" s="78"/>
      <c r="F59" s="79"/>
      <c r="G59" s="79"/>
      <c r="H59" s="102"/>
    </row>
    <row r="60" spans="1:8" ht="31.5" x14ac:dyDescent="0.25">
      <c r="A60" s="98" t="s">
        <v>214</v>
      </c>
      <c r="B60" s="67" t="s">
        <v>311</v>
      </c>
      <c r="C60" s="78"/>
      <c r="D60" s="67" t="s">
        <v>250</v>
      </c>
      <c r="E60" s="78"/>
      <c r="F60" s="79"/>
      <c r="G60" s="79"/>
      <c r="H60" s="102"/>
    </row>
    <row r="61" spans="1:8" x14ac:dyDescent="0.25">
      <c r="A61" s="98" t="s">
        <v>215</v>
      </c>
      <c r="B61" s="67" t="s">
        <v>404</v>
      </c>
      <c r="C61" s="78"/>
      <c r="D61" s="67"/>
      <c r="E61" s="78"/>
      <c r="F61" s="79"/>
      <c r="G61" s="79"/>
      <c r="H61" s="102"/>
    </row>
    <row r="62" spans="1:8" s="34" customFormat="1" x14ac:dyDescent="0.25">
      <c r="A62" s="128" t="s">
        <v>75</v>
      </c>
      <c r="B62" s="129" t="s">
        <v>13</v>
      </c>
      <c r="C62" s="78"/>
      <c r="D62" s="129"/>
      <c r="E62" s="78"/>
      <c r="F62" s="131"/>
      <c r="G62" s="131"/>
      <c r="H62" s="102">
        <v>0</v>
      </c>
    </row>
    <row r="63" spans="1:8" ht="31.5" x14ac:dyDescent="0.25">
      <c r="A63" s="98" t="s">
        <v>216</v>
      </c>
      <c r="B63" s="67" t="s">
        <v>312</v>
      </c>
      <c r="C63" s="78"/>
      <c r="D63" s="67" t="s">
        <v>250</v>
      </c>
      <c r="E63" s="78"/>
      <c r="F63" s="79"/>
      <c r="G63" s="79"/>
      <c r="H63" s="102"/>
    </row>
    <row r="64" spans="1:8" x14ac:dyDescent="0.25">
      <c r="A64" s="98" t="s">
        <v>217</v>
      </c>
      <c r="B64" s="67" t="s">
        <v>14</v>
      </c>
      <c r="C64" s="78">
        <v>0</v>
      </c>
      <c r="D64" s="67" t="s">
        <v>250</v>
      </c>
      <c r="E64" s="78" t="s">
        <v>507</v>
      </c>
      <c r="F64" s="79">
        <v>0</v>
      </c>
      <c r="G64" s="79">
        <v>0</v>
      </c>
      <c r="H64" s="102">
        <v>0</v>
      </c>
    </row>
    <row r="65" spans="1:8" x14ac:dyDescent="0.25">
      <c r="A65" s="98" t="s">
        <v>218</v>
      </c>
      <c r="B65" s="67" t="s">
        <v>15</v>
      </c>
      <c r="C65" s="78"/>
      <c r="D65" s="67" t="s">
        <v>250</v>
      </c>
      <c r="E65" s="78"/>
      <c r="F65" s="79"/>
      <c r="G65" s="79"/>
      <c r="H65" s="102"/>
    </row>
    <row r="66" spans="1:8" x14ac:dyDescent="0.25">
      <c r="A66" s="98" t="s">
        <v>314</v>
      </c>
      <c r="B66" s="67" t="s">
        <v>313</v>
      </c>
      <c r="C66" s="78"/>
      <c r="D66" s="67"/>
      <c r="E66" s="78"/>
      <c r="F66" s="79"/>
      <c r="G66" s="79"/>
      <c r="H66" s="102"/>
    </row>
    <row r="67" spans="1:8" s="34" customFormat="1" x14ac:dyDescent="0.25">
      <c r="A67" s="128" t="s">
        <v>76</v>
      </c>
      <c r="B67" s="129" t="s">
        <v>16</v>
      </c>
      <c r="C67" s="78"/>
      <c r="D67" s="129"/>
      <c r="E67" s="78"/>
      <c r="F67" s="131"/>
      <c r="G67" s="131"/>
      <c r="H67" s="102">
        <v>0</v>
      </c>
    </row>
    <row r="68" spans="1:8" ht="31.5" customHeight="1" x14ac:dyDescent="0.25">
      <c r="A68" s="98" t="s">
        <v>219</v>
      </c>
      <c r="B68" s="67" t="s">
        <v>17</v>
      </c>
      <c r="C68" s="78"/>
      <c r="D68" s="67" t="s">
        <v>250</v>
      </c>
      <c r="E68" s="78"/>
      <c r="F68" s="79"/>
      <c r="G68" s="79"/>
      <c r="H68" s="102"/>
    </row>
    <row r="69" spans="1:8" ht="47.25" x14ac:dyDescent="0.25">
      <c r="A69" s="98" t="s">
        <v>220</v>
      </c>
      <c r="B69" s="67" t="s">
        <v>315</v>
      </c>
      <c r="C69" s="78">
        <v>0</v>
      </c>
      <c r="D69" s="67" t="s">
        <v>250</v>
      </c>
      <c r="E69" s="78" t="s">
        <v>507</v>
      </c>
      <c r="F69" s="79">
        <v>0</v>
      </c>
      <c r="G69" s="79">
        <v>0</v>
      </c>
      <c r="H69" s="102">
        <v>0</v>
      </c>
    </row>
    <row r="70" spans="1:8" s="73" customFormat="1" ht="31.5" x14ac:dyDescent="0.25">
      <c r="A70" s="98" t="s">
        <v>221</v>
      </c>
      <c r="B70" s="67" t="s">
        <v>320</v>
      </c>
      <c r="C70" s="78"/>
      <c r="D70" s="67" t="s">
        <v>250</v>
      </c>
      <c r="E70" s="78"/>
      <c r="F70" s="79"/>
      <c r="G70" s="79"/>
      <c r="H70" s="102"/>
    </row>
    <row r="71" spans="1:8" x14ac:dyDescent="0.25">
      <c r="A71" s="98" t="s">
        <v>222</v>
      </c>
      <c r="B71" s="67" t="s">
        <v>316</v>
      </c>
      <c r="C71" s="78"/>
      <c r="D71" s="67" t="s">
        <v>250</v>
      </c>
      <c r="E71" s="78"/>
      <c r="F71" s="79"/>
      <c r="G71" s="79"/>
      <c r="H71" s="102"/>
    </row>
    <row r="72" spans="1:8" x14ac:dyDescent="0.25">
      <c r="A72" s="98" t="s">
        <v>322</v>
      </c>
      <c r="B72" s="67" t="s">
        <v>317</v>
      </c>
      <c r="C72" s="78"/>
      <c r="D72" s="67" t="s">
        <v>250</v>
      </c>
      <c r="E72" s="78"/>
      <c r="F72" s="79"/>
      <c r="G72" s="79"/>
      <c r="H72" s="102"/>
    </row>
    <row r="73" spans="1:8" x14ac:dyDescent="0.25">
      <c r="A73" s="98" t="s">
        <v>323</v>
      </c>
      <c r="B73" s="67" t="s">
        <v>318</v>
      </c>
      <c r="C73" s="78"/>
      <c r="D73" s="67" t="s">
        <v>250</v>
      </c>
      <c r="E73" s="78"/>
      <c r="F73" s="79"/>
      <c r="G73" s="79"/>
      <c r="H73" s="102"/>
    </row>
    <row r="74" spans="1:8" x14ac:dyDescent="0.25">
      <c r="A74" s="98" t="s">
        <v>223</v>
      </c>
      <c r="B74" s="67" t="s">
        <v>319</v>
      </c>
      <c r="C74" s="78"/>
      <c r="D74" s="67" t="s">
        <v>250</v>
      </c>
      <c r="E74" s="78"/>
      <c r="F74" s="79"/>
      <c r="G74" s="79"/>
      <c r="H74" s="102"/>
    </row>
    <row r="75" spans="1:8" x14ac:dyDescent="0.25">
      <c r="A75" s="98" t="s">
        <v>224</v>
      </c>
      <c r="B75" s="67" t="s">
        <v>321</v>
      </c>
      <c r="C75" s="78"/>
      <c r="D75" s="67"/>
      <c r="E75" s="78"/>
      <c r="F75" s="79"/>
      <c r="G75" s="79"/>
      <c r="H75" s="102"/>
    </row>
    <row r="76" spans="1:8" s="34" customFormat="1" ht="47.25" x14ac:dyDescent="0.25">
      <c r="A76" s="128" t="s">
        <v>77</v>
      </c>
      <c r="B76" s="129" t="s">
        <v>324</v>
      </c>
      <c r="C76" s="78"/>
      <c r="D76" s="129"/>
      <c r="E76" s="78"/>
      <c r="F76" s="131"/>
      <c r="G76" s="131"/>
      <c r="H76" s="102">
        <v>78.584149999999994</v>
      </c>
    </row>
    <row r="77" spans="1:8" ht="31.5" x14ac:dyDescent="0.25">
      <c r="A77" s="98" t="s">
        <v>225</v>
      </c>
      <c r="B77" s="67" t="s">
        <v>18</v>
      </c>
      <c r="C77" s="78">
        <v>1</v>
      </c>
      <c r="D77" s="67" t="s">
        <v>146</v>
      </c>
      <c r="E77" s="78" t="s">
        <v>115</v>
      </c>
      <c r="F77" s="120">
        <v>1</v>
      </c>
      <c r="G77" s="79">
        <v>26579.93</v>
      </c>
      <c r="H77" s="102">
        <v>26.579930000000001</v>
      </c>
    </row>
    <row r="78" spans="1:8" ht="31.5" x14ac:dyDescent="0.25">
      <c r="A78" s="98" t="s">
        <v>226</v>
      </c>
      <c r="B78" s="67" t="s">
        <v>19</v>
      </c>
      <c r="C78" s="78"/>
      <c r="D78" s="67" t="s">
        <v>250</v>
      </c>
      <c r="E78" s="78"/>
      <c r="F78" s="79"/>
      <c r="G78" s="79"/>
      <c r="H78" s="102"/>
    </row>
    <row r="79" spans="1:8" ht="31.5" x14ac:dyDescent="0.25">
      <c r="A79" s="98" t="s">
        <v>227</v>
      </c>
      <c r="B79" s="67" t="s">
        <v>72</v>
      </c>
      <c r="C79" s="78">
        <v>1</v>
      </c>
      <c r="D79" s="67" t="s">
        <v>143</v>
      </c>
      <c r="E79" s="78" t="s">
        <v>115</v>
      </c>
      <c r="F79" s="120">
        <v>1</v>
      </c>
      <c r="G79" s="79">
        <v>20801.689999999999</v>
      </c>
      <c r="H79" s="102">
        <v>20.801690000000001</v>
      </c>
    </row>
    <row r="80" spans="1:8" ht="31.5" x14ac:dyDescent="0.25">
      <c r="A80" s="98" t="s">
        <v>228</v>
      </c>
      <c r="B80" s="67" t="s">
        <v>20</v>
      </c>
      <c r="C80" s="78">
        <v>1</v>
      </c>
      <c r="D80" s="67" t="s">
        <v>146</v>
      </c>
      <c r="E80" s="78" t="s">
        <v>501</v>
      </c>
      <c r="F80" s="79">
        <v>183</v>
      </c>
      <c r="G80" s="79">
        <v>170.51</v>
      </c>
      <c r="H80" s="102">
        <v>31.202529999999999</v>
      </c>
    </row>
    <row r="81" spans="1:8" ht="31.5" x14ac:dyDescent="0.25">
      <c r="A81" s="98" t="s">
        <v>229</v>
      </c>
      <c r="B81" s="67" t="s">
        <v>21</v>
      </c>
      <c r="C81" s="78"/>
      <c r="D81" s="67" t="s">
        <v>250</v>
      </c>
      <c r="E81" s="78"/>
      <c r="F81" s="79"/>
      <c r="G81" s="79"/>
      <c r="H81" s="102"/>
    </row>
    <row r="82" spans="1:8" x14ac:dyDescent="0.25">
      <c r="A82" s="98" t="s">
        <v>326</v>
      </c>
      <c r="B82" s="67" t="s">
        <v>22</v>
      </c>
      <c r="C82" s="78"/>
      <c r="D82" s="67" t="s">
        <v>250</v>
      </c>
      <c r="E82" s="78"/>
      <c r="F82" s="79"/>
      <c r="G82" s="79"/>
      <c r="H82" s="102"/>
    </row>
    <row r="83" spans="1:8" ht="63" x14ac:dyDescent="0.25">
      <c r="A83" s="98" t="s">
        <v>327</v>
      </c>
      <c r="B83" s="67" t="s">
        <v>325</v>
      </c>
      <c r="C83" s="78"/>
      <c r="D83" s="67"/>
      <c r="E83" s="78"/>
      <c r="F83" s="79"/>
      <c r="G83" s="79"/>
      <c r="H83" s="102"/>
    </row>
    <row r="84" spans="1:8" s="34" customFormat="1" ht="47.25" x14ac:dyDescent="0.25">
      <c r="A84" s="128" t="s">
        <v>78</v>
      </c>
      <c r="B84" s="129" t="s">
        <v>405</v>
      </c>
      <c r="C84" s="78"/>
      <c r="D84" s="129"/>
      <c r="E84" s="78"/>
      <c r="F84" s="131"/>
      <c r="G84" s="131"/>
      <c r="H84" s="102">
        <v>34.669469999999997</v>
      </c>
    </row>
    <row r="85" spans="1:8" x14ac:dyDescent="0.25">
      <c r="A85" s="98" t="s">
        <v>230</v>
      </c>
      <c r="B85" s="67" t="s">
        <v>23</v>
      </c>
      <c r="C85" s="78"/>
      <c r="D85" s="67" t="s">
        <v>250</v>
      </c>
      <c r="E85" s="78"/>
      <c r="F85" s="79"/>
      <c r="G85" s="79"/>
      <c r="H85" s="102"/>
    </row>
    <row r="86" spans="1:8" x14ac:dyDescent="0.25">
      <c r="A86" s="98" t="s">
        <v>231</v>
      </c>
      <c r="B86" s="67" t="s">
        <v>24</v>
      </c>
      <c r="C86" s="78"/>
      <c r="D86" s="67" t="s">
        <v>250</v>
      </c>
      <c r="E86" s="78"/>
      <c r="F86" s="79"/>
      <c r="G86" s="79"/>
      <c r="H86" s="102"/>
    </row>
    <row r="87" spans="1:8" x14ac:dyDescent="0.25">
      <c r="A87" s="98" t="s">
        <v>232</v>
      </c>
      <c r="B87" s="67" t="s">
        <v>25</v>
      </c>
      <c r="C87" s="78"/>
      <c r="D87" s="67" t="s">
        <v>250</v>
      </c>
      <c r="E87" s="78"/>
      <c r="F87" s="79"/>
      <c r="G87" s="79"/>
      <c r="H87" s="102"/>
    </row>
    <row r="88" spans="1:8" x14ac:dyDescent="0.25">
      <c r="A88" s="98" t="s">
        <v>233</v>
      </c>
      <c r="B88" s="67" t="s">
        <v>26</v>
      </c>
      <c r="C88" s="78"/>
      <c r="D88" s="67" t="s">
        <v>250</v>
      </c>
      <c r="E88" s="78"/>
      <c r="F88" s="79"/>
      <c r="G88" s="79"/>
      <c r="H88" s="102"/>
    </row>
    <row r="89" spans="1:8" x14ac:dyDescent="0.25">
      <c r="A89" s="98" t="s">
        <v>234</v>
      </c>
      <c r="B89" s="67" t="s">
        <v>27</v>
      </c>
      <c r="C89" s="78"/>
      <c r="D89" s="67" t="s">
        <v>250</v>
      </c>
      <c r="E89" s="78"/>
      <c r="F89" s="79"/>
      <c r="G89" s="79"/>
      <c r="H89" s="102"/>
    </row>
    <row r="90" spans="1:8" x14ac:dyDescent="0.25">
      <c r="A90" s="98" t="s">
        <v>235</v>
      </c>
      <c r="B90" s="67" t="s">
        <v>28</v>
      </c>
      <c r="C90" s="78"/>
      <c r="D90" s="67" t="s">
        <v>250</v>
      </c>
      <c r="E90" s="78"/>
      <c r="F90" s="79"/>
      <c r="G90" s="79"/>
      <c r="H90" s="102"/>
    </row>
    <row r="91" spans="1:8" ht="47.25" x14ac:dyDescent="0.25">
      <c r="A91" s="98" t="s">
        <v>236</v>
      </c>
      <c r="B91" s="67" t="s">
        <v>328</v>
      </c>
      <c r="C91" s="78">
        <v>1</v>
      </c>
      <c r="D91" s="67" t="s">
        <v>146</v>
      </c>
      <c r="E91" s="78" t="s">
        <v>115</v>
      </c>
      <c r="F91" s="120">
        <v>1</v>
      </c>
      <c r="G91" s="79">
        <v>9245.19</v>
      </c>
      <c r="H91" s="102">
        <v>9.2451899999999991</v>
      </c>
    </row>
    <row r="92" spans="1:8" x14ac:dyDescent="0.25">
      <c r="A92" s="98" t="s">
        <v>237</v>
      </c>
      <c r="B92" s="67" t="s">
        <v>29</v>
      </c>
      <c r="C92" s="78"/>
      <c r="D92" s="67" t="s">
        <v>250</v>
      </c>
      <c r="E92" s="78"/>
      <c r="F92" s="79"/>
      <c r="G92" s="73"/>
      <c r="H92" s="102"/>
    </row>
    <row r="93" spans="1:8" ht="31.5" x14ac:dyDescent="0.25">
      <c r="A93" s="98" t="s">
        <v>238</v>
      </c>
      <c r="B93" s="67" t="s">
        <v>30</v>
      </c>
      <c r="C93" s="78"/>
      <c r="D93" s="67" t="s">
        <v>250</v>
      </c>
      <c r="E93" s="78"/>
      <c r="F93" s="79"/>
      <c r="G93" s="79"/>
      <c r="H93" s="102"/>
    </row>
    <row r="94" spans="1:8" ht="31.5" x14ac:dyDescent="0.25">
      <c r="A94" s="98" t="s">
        <v>239</v>
      </c>
      <c r="B94" s="67" t="s">
        <v>31</v>
      </c>
      <c r="C94" s="78"/>
      <c r="D94" s="67" t="s">
        <v>250</v>
      </c>
      <c r="E94" s="78"/>
      <c r="F94" s="79"/>
      <c r="G94" s="79"/>
      <c r="H94" s="102"/>
    </row>
    <row r="95" spans="1:8" ht="31.5" x14ac:dyDescent="0.25">
      <c r="A95" s="98" t="s">
        <v>240</v>
      </c>
      <c r="B95" s="67" t="s">
        <v>329</v>
      </c>
      <c r="C95" s="78">
        <v>1</v>
      </c>
      <c r="D95" s="67" t="s">
        <v>146</v>
      </c>
      <c r="E95" s="78" t="s">
        <v>115</v>
      </c>
      <c r="F95" s="120">
        <v>1</v>
      </c>
      <c r="G95" s="79">
        <v>25424.28</v>
      </c>
      <c r="H95" s="102">
        <v>25.42428</v>
      </c>
    </row>
    <row r="96" spans="1:8" ht="47.25" x14ac:dyDescent="0.25">
      <c r="A96" s="98" t="s">
        <v>241</v>
      </c>
      <c r="B96" s="67" t="s">
        <v>330</v>
      </c>
      <c r="C96" s="78"/>
      <c r="D96" s="67"/>
      <c r="E96" s="78"/>
      <c r="F96" s="79"/>
      <c r="G96" s="79"/>
      <c r="H96" s="102"/>
    </row>
    <row r="97" spans="1:8" ht="47.25" x14ac:dyDescent="0.25">
      <c r="A97" s="128" t="s">
        <v>79</v>
      </c>
      <c r="B97" s="129" t="s">
        <v>331</v>
      </c>
      <c r="C97" s="130"/>
      <c r="D97" s="129"/>
      <c r="E97" s="130"/>
      <c r="F97" s="131"/>
      <c r="G97" s="131"/>
      <c r="H97" s="102">
        <v>33.513829999999999</v>
      </c>
    </row>
    <row r="98" spans="1:8" x14ac:dyDescent="0.25">
      <c r="A98" s="98" t="s">
        <v>242</v>
      </c>
      <c r="B98" s="67" t="s">
        <v>332</v>
      </c>
      <c r="C98" s="78"/>
      <c r="D98" s="67" t="s">
        <v>250</v>
      </c>
      <c r="E98" s="78"/>
      <c r="F98" s="79"/>
      <c r="G98" s="79"/>
      <c r="H98" s="102"/>
    </row>
    <row r="99" spans="1:8" x14ac:dyDescent="0.25">
      <c r="A99" s="98" t="s">
        <v>243</v>
      </c>
      <c r="B99" s="67" t="s">
        <v>333</v>
      </c>
      <c r="C99" s="78"/>
      <c r="D99" s="67" t="s">
        <v>250</v>
      </c>
      <c r="E99" s="78"/>
      <c r="F99" s="79"/>
      <c r="G99" s="79"/>
      <c r="H99" s="102"/>
    </row>
    <row r="100" spans="1:8" ht="63" x14ac:dyDescent="0.25">
      <c r="A100" s="98" t="s">
        <v>244</v>
      </c>
      <c r="B100" s="67" t="s">
        <v>381</v>
      </c>
      <c r="C100" s="78">
        <v>1</v>
      </c>
      <c r="D100" s="67" t="s">
        <v>145</v>
      </c>
      <c r="E100" s="78" t="s">
        <v>115</v>
      </c>
      <c r="F100" s="120">
        <v>1</v>
      </c>
      <c r="G100" s="79">
        <v>33513.83</v>
      </c>
      <c r="H100" s="102">
        <v>33.513829999999999</v>
      </c>
    </row>
    <row r="101" spans="1:8" ht="31.5" x14ac:dyDescent="0.25">
      <c r="A101" s="98" t="s">
        <v>245</v>
      </c>
      <c r="B101" s="67" t="s">
        <v>32</v>
      </c>
      <c r="C101" s="78"/>
      <c r="D101" s="67" t="s">
        <v>250</v>
      </c>
      <c r="E101" s="78"/>
      <c r="F101" s="79"/>
      <c r="G101" s="79"/>
      <c r="H101" s="102"/>
    </row>
    <row r="102" spans="1:8" s="34" customFormat="1" x14ac:dyDescent="0.25">
      <c r="A102" s="128" t="s">
        <v>80</v>
      </c>
      <c r="B102" s="129" t="s">
        <v>33</v>
      </c>
      <c r="C102" s="78"/>
      <c r="D102" s="129"/>
      <c r="E102" s="78"/>
      <c r="F102" s="131"/>
      <c r="G102" s="131"/>
      <c r="H102" s="102">
        <v>73.961550000000003</v>
      </c>
    </row>
    <row r="103" spans="1:8" x14ac:dyDescent="0.25">
      <c r="A103" s="98" t="s">
        <v>246</v>
      </c>
      <c r="B103" s="67" t="s">
        <v>34</v>
      </c>
      <c r="C103" s="78"/>
      <c r="D103" s="67" t="s">
        <v>250</v>
      </c>
      <c r="E103" s="78"/>
      <c r="F103" s="79"/>
      <c r="G103" s="79"/>
      <c r="H103" s="102"/>
    </row>
    <row r="104" spans="1:8" s="73" customFormat="1" ht="31.5" x14ac:dyDescent="0.25">
      <c r="A104" s="98" t="s">
        <v>247</v>
      </c>
      <c r="B104" s="67" t="s">
        <v>35</v>
      </c>
      <c r="C104" s="78"/>
      <c r="D104" s="67" t="s">
        <v>250</v>
      </c>
      <c r="E104" s="78"/>
      <c r="F104" s="79"/>
      <c r="G104" s="79"/>
      <c r="H104" s="102"/>
    </row>
    <row r="105" spans="1:8" ht="47.25" x14ac:dyDescent="0.25">
      <c r="A105" s="98" t="s">
        <v>248</v>
      </c>
      <c r="B105" s="67" t="s">
        <v>36</v>
      </c>
      <c r="C105" s="78">
        <v>1</v>
      </c>
      <c r="D105" s="67" t="s">
        <v>147</v>
      </c>
      <c r="E105" s="78" t="s">
        <v>115</v>
      </c>
      <c r="F105" s="120">
        <v>1</v>
      </c>
      <c r="G105" s="79">
        <v>73961.55</v>
      </c>
      <c r="H105" s="102">
        <v>73.961550000000003</v>
      </c>
    </row>
    <row r="106" spans="1:8" ht="47.25" x14ac:dyDescent="0.25">
      <c r="A106" s="98" t="s">
        <v>249</v>
      </c>
      <c r="B106" s="67" t="s">
        <v>406</v>
      </c>
      <c r="C106" s="78"/>
      <c r="D106" s="67" t="s">
        <v>250</v>
      </c>
      <c r="E106" s="78"/>
      <c r="F106" s="79"/>
      <c r="G106" s="79"/>
      <c r="H106" s="102"/>
    </row>
    <row r="107" spans="1:8" x14ac:dyDescent="0.25">
      <c r="A107" s="98" t="s">
        <v>334</v>
      </c>
      <c r="B107" s="67" t="s">
        <v>407</v>
      </c>
      <c r="C107" s="78"/>
      <c r="D107" s="67"/>
      <c r="E107" s="78"/>
      <c r="F107" s="79"/>
      <c r="G107" s="79"/>
      <c r="H107" s="102"/>
    </row>
    <row r="108" spans="1:8" s="27" customFormat="1" ht="78.75" x14ac:dyDescent="0.25">
      <c r="A108" s="127" t="s">
        <v>182</v>
      </c>
      <c r="B108" s="116" t="s">
        <v>408</v>
      </c>
      <c r="C108" s="78"/>
      <c r="D108" s="116"/>
      <c r="E108" s="78"/>
      <c r="F108" s="117"/>
      <c r="G108" s="117"/>
      <c r="H108" s="118">
        <v>821.06610000000001</v>
      </c>
    </row>
    <row r="109" spans="1:8" ht="31.5" x14ac:dyDescent="0.25">
      <c r="A109" s="98" t="s">
        <v>98</v>
      </c>
      <c r="B109" s="67" t="s">
        <v>335</v>
      </c>
      <c r="C109" s="78"/>
      <c r="D109" s="67" t="s">
        <v>250</v>
      </c>
      <c r="E109" s="78"/>
      <c r="F109" s="79"/>
      <c r="G109" s="79"/>
      <c r="H109" s="102"/>
    </row>
    <row r="110" spans="1:8" ht="47.25" x14ac:dyDescent="0.25">
      <c r="A110" s="98" t="s">
        <v>103</v>
      </c>
      <c r="B110" s="67" t="s">
        <v>37</v>
      </c>
      <c r="C110" s="78">
        <v>1</v>
      </c>
      <c r="D110" s="67" t="s">
        <v>147</v>
      </c>
      <c r="E110" s="78" t="s">
        <v>115</v>
      </c>
      <c r="F110" s="120">
        <v>1</v>
      </c>
      <c r="G110" s="79">
        <v>205958.94</v>
      </c>
      <c r="H110" s="102">
        <v>205.95894000000001</v>
      </c>
    </row>
    <row r="111" spans="1:8" ht="31.5" x14ac:dyDescent="0.25">
      <c r="A111" s="98" t="s">
        <v>183</v>
      </c>
      <c r="B111" s="67" t="s">
        <v>409</v>
      </c>
      <c r="C111" s="78"/>
      <c r="D111" s="67" t="s">
        <v>250</v>
      </c>
      <c r="E111" s="78"/>
      <c r="F111" s="79"/>
      <c r="G111" s="79"/>
      <c r="H111" s="102"/>
    </row>
    <row r="112" spans="1:8" ht="31.5" x14ac:dyDescent="0.25">
      <c r="A112" s="98" t="s">
        <v>184</v>
      </c>
      <c r="B112" s="67" t="s">
        <v>410</v>
      </c>
      <c r="C112" s="78"/>
      <c r="D112" s="67" t="s">
        <v>250</v>
      </c>
      <c r="E112" s="78"/>
      <c r="F112" s="79"/>
      <c r="G112" s="79"/>
      <c r="H112" s="102"/>
    </row>
    <row r="113" spans="1:8" ht="31.5" x14ac:dyDescent="0.25">
      <c r="A113" s="98" t="s">
        <v>185</v>
      </c>
      <c r="B113" s="67" t="s">
        <v>38</v>
      </c>
      <c r="C113" s="78"/>
      <c r="D113" s="67" t="s">
        <v>250</v>
      </c>
      <c r="E113" s="78"/>
      <c r="F113" s="79"/>
      <c r="G113" s="79"/>
      <c r="H113" s="102"/>
    </row>
    <row r="114" spans="1:8" ht="78.75" x14ac:dyDescent="0.25">
      <c r="A114" s="98" t="s">
        <v>186</v>
      </c>
      <c r="B114" s="67" t="s">
        <v>39</v>
      </c>
      <c r="C114" s="78">
        <v>1</v>
      </c>
      <c r="D114" s="67" t="s">
        <v>148</v>
      </c>
      <c r="E114" s="78" t="s">
        <v>115</v>
      </c>
      <c r="F114" s="132">
        <v>1</v>
      </c>
      <c r="G114" s="133">
        <v>46225.97</v>
      </c>
      <c r="H114" s="102">
        <v>46.225969999999997</v>
      </c>
    </row>
    <row r="115" spans="1:8" ht="78.75" x14ac:dyDescent="0.25">
      <c r="A115" s="98" t="s">
        <v>187</v>
      </c>
      <c r="B115" s="67" t="s">
        <v>39</v>
      </c>
      <c r="C115" s="78">
        <v>1</v>
      </c>
      <c r="D115" s="67" t="s">
        <v>148</v>
      </c>
      <c r="E115" s="78" t="s">
        <v>115</v>
      </c>
      <c r="F115" s="132">
        <v>1</v>
      </c>
      <c r="G115" s="133">
        <v>75117.2</v>
      </c>
      <c r="H115" s="102">
        <v>75.117199999999997</v>
      </c>
    </row>
    <row r="116" spans="1:8" ht="31.5" x14ac:dyDescent="0.25">
      <c r="A116" s="98" t="s">
        <v>188</v>
      </c>
      <c r="B116" s="67" t="s">
        <v>40</v>
      </c>
      <c r="C116" s="78">
        <v>1</v>
      </c>
      <c r="D116" s="67" t="s">
        <v>146</v>
      </c>
      <c r="E116" s="78" t="s">
        <v>115</v>
      </c>
      <c r="F116" s="120">
        <v>1</v>
      </c>
      <c r="G116" s="79">
        <v>16179.09</v>
      </c>
      <c r="H116" s="102">
        <v>16.179089999999999</v>
      </c>
    </row>
    <row r="117" spans="1:8" ht="31.5" x14ac:dyDescent="0.25">
      <c r="A117" s="98" t="s">
        <v>189</v>
      </c>
      <c r="B117" s="67" t="s">
        <v>337</v>
      </c>
      <c r="C117" s="78">
        <v>1</v>
      </c>
      <c r="D117" s="67" t="s">
        <v>146</v>
      </c>
      <c r="E117" s="78" t="s">
        <v>115</v>
      </c>
      <c r="F117" s="120">
        <v>1</v>
      </c>
      <c r="G117" s="79">
        <v>11556.49</v>
      </c>
      <c r="H117" s="102">
        <v>11.55649</v>
      </c>
    </row>
    <row r="118" spans="1:8" ht="31.5" x14ac:dyDescent="0.25">
      <c r="A118" s="98" t="s">
        <v>190</v>
      </c>
      <c r="B118" s="67" t="s">
        <v>41</v>
      </c>
      <c r="C118" s="78"/>
      <c r="D118" s="67" t="s">
        <v>250</v>
      </c>
      <c r="E118" s="78"/>
      <c r="F118" s="134"/>
      <c r="G118" s="79"/>
      <c r="H118" s="102"/>
    </row>
    <row r="119" spans="1:8" ht="47.25" x14ac:dyDescent="0.25">
      <c r="A119" s="98" t="s">
        <v>191</v>
      </c>
      <c r="B119" s="67" t="s">
        <v>338</v>
      </c>
      <c r="C119" s="78">
        <v>1</v>
      </c>
      <c r="D119" s="67" t="s">
        <v>143</v>
      </c>
      <c r="E119" s="78" t="s">
        <v>115</v>
      </c>
      <c r="F119" s="120">
        <v>1</v>
      </c>
      <c r="G119" s="79">
        <v>23112.98</v>
      </c>
      <c r="H119" s="102">
        <v>23.11298</v>
      </c>
    </row>
    <row r="120" spans="1:8" ht="47.25" x14ac:dyDescent="0.25">
      <c r="A120" s="98" t="s">
        <v>192</v>
      </c>
      <c r="B120" s="67" t="s">
        <v>339</v>
      </c>
      <c r="C120" s="78">
        <v>1</v>
      </c>
      <c r="D120" s="67" t="s">
        <v>142</v>
      </c>
      <c r="E120" s="78" t="s">
        <v>115</v>
      </c>
      <c r="F120" s="120">
        <v>1</v>
      </c>
      <c r="G120" s="79">
        <v>539.04</v>
      </c>
      <c r="H120" s="102">
        <v>6.4684799999999996</v>
      </c>
    </row>
    <row r="121" spans="1:8" ht="47.25" x14ac:dyDescent="0.25">
      <c r="A121" s="98" t="s">
        <v>193</v>
      </c>
      <c r="B121" s="67" t="s">
        <v>411</v>
      </c>
      <c r="C121" s="78"/>
      <c r="D121" s="67" t="s">
        <v>250</v>
      </c>
      <c r="E121" s="78"/>
      <c r="F121" s="79"/>
      <c r="G121" s="79"/>
      <c r="H121" s="102"/>
    </row>
    <row r="122" spans="1:8" ht="47.25" x14ac:dyDescent="0.25">
      <c r="A122" s="98" t="s">
        <v>194</v>
      </c>
      <c r="B122" s="67" t="s">
        <v>412</v>
      </c>
      <c r="C122" s="78"/>
      <c r="D122" s="67" t="s">
        <v>250</v>
      </c>
      <c r="E122" s="78"/>
      <c r="F122" s="79"/>
      <c r="G122" s="79"/>
      <c r="H122" s="102"/>
    </row>
    <row r="123" spans="1:8" x14ac:dyDescent="0.25">
      <c r="A123" s="98" t="s">
        <v>195</v>
      </c>
      <c r="B123" s="67" t="s">
        <v>42</v>
      </c>
      <c r="C123" s="78"/>
      <c r="D123" s="67" t="s">
        <v>250</v>
      </c>
      <c r="E123" s="78"/>
      <c r="F123" s="79"/>
      <c r="G123" s="79"/>
      <c r="H123" s="102"/>
    </row>
    <row r="124" spans="1:8" ht="78.75" x14ac:dyDescent="0.25">
      <c r="A124" s="98" t="s">
        <v>196</v>
      </c>
      <c r="B124" s="67" t="s">
        <v>413</v>
      </c>
      <c r="C124" s="78">
        <v>1</v>
      </c>
      <c r="D124" s="67" t="s">
        <v>147</v>
      </c>
      <c r="E124" s="78" t="s">
        <v>115</v>
      </c>
      <c r="F124" s="120">
        <v>1</v>
      </c>
      <c r="G124" s="79">
        <v>65872</v>
      </c>
      <c r="H124" s="102">
        <v>65.872</v>
      </c>
    </row>
    <row r="125" spans="1:8" ht="63" x14ac:dyDescent="0.25">
      <c r="A125" s="98" t="s">
        <v>197</v>
      </c>
      <c r="B125" s="67" t="s">
        <v>414</v>
      </c>
      <c r="C125" s="78">
        <v>1</v>
      </c>
      <c r="D125" s="67" t="s">
        <v>147</v>
      </c>
      <c r="E125" s="78" t="s">
        <v>115</v>
      </c>
      <c r="F125" s="120">
        <v>1</v>
      </c>
      <c r="G125" s="79">
        <v>62405.06</v>
      </c>
      <c r="H125" s="102">
        <v>62.405059999999999</v>
      </c>
    </row>
    <row r="126" spans="1:8" ht="63" x14ac:dyDescent="0.25">
      <c r="A126" s="98" t="s">
        <v>198</v>
      </c>
      <c r="B126" s="135" t="s">
        <v>415</v>
      </c>
      <c r="C126" s="78">
        <v>1</v>
      </c>
      <c r="D126" s="67" t="s">
        <v>147</v>
      </c>
      <c r="E126" s="78" t="s">
        <v>115</v>
      </c>
      <c r="F126" s="136">
        <v>1</v>
      </c>
      <c r="G126" s="79">
        <v>71650.25</v>
      </c>
      <c r="H126" s="102">
        <v>71.65025</v>
      </c>
    </row>
    <row r="127" spans="1:8" ht="63" x14ac:dyDescent="0.25">
      <c r="A127" s="98" t="s">
        <v>199</v>
      </c>
      <c r="B127" s="67" t="s">
        <v>416</v>
      </c>
      <c r="C127" s="78">
        <v>1</v>
      </c>
      <c r="D127" s="67" t="s">
        <v>147</v>
      </c>
      <c r="E127" s="78" t="s">
        <v>115</v>
      </c>
      <c r="F127" s="120">
        <v>1</v>
      </c>
      <c r="G127" s="79">
        <v>52004.21</v>
      </c>
      <c r="H127" s="102">
        <v>52.00421</v>
      </c>
    </row>
    <row r="128" spans="1:8" ht="63" x14ac:dyDescent="0.25">
      <c r="A128" s="98" t="s">
        <v>200</v>
      </c>
      <c r="B128" s="67" t="s">
        <v>417</v>
      </c>
      <c r="C128" s="78">
        <v>1</v>
      </c>
      <c r="D128" s="67" t="s">
        <v>147</v>
      </c>
      <c r="E128" s="78" t="s">
        <v>115</v>
      </c>
      <c r="F128" s="120">
        <v>1</v>
      </c>
      <c r="G128" s="79">
        <v>60093.760000000002</v>
      </c>
      <c r="H128" s="102">
        <v>60.093760000000003</v>
      </c>
    </row>
    <row r="129" spans="1:8" ht="31.5" x14ac:dyDescent="0.25">
      <c r="A129" s="98" t="s">
        <v>201</v>
      </c>
      <c r="B129" s="67" t="s">
        <v>90</v>
      </c>
      <c r="C129" s="78"/>
      <c r="D129" s="67" t="s">
        <v>250</v>
      </c>
      <c r="E129" s="78"/>
      <c r="F129" s="79"/>
      <c r="G129" s="79"/>
      <c r="H129" s="102"/>
    </row>
    <row r="130" spans="1:8" x14ac:dyDescent="0.25">
      <c r="A130" s="98" t="s">
        <v>202</v>
      </c>
      <c r="B130" s="67" t="s">
        <v>91</v>
      </c>
      <c r="C130" s="78"/>
      <c r="D130" s="67" t="s">
        <v>250</v>
      </c>
      <c r="E130" s="78"/>
      <c r="F130" s="120"/>
      <c r="G130" s="79"/>
      <c r="H130" s="102"/>
    </row>
    <row r="131" spans="1:8" x14ac:dyDescent="0.25">
      <c r="A131" s="98" t="s">
        <v>203</v>
      </c>
      <c r="B131" s="67" t="s">
        <v>92</v>
      </c>
      <c r="C131" s="78"/>
      <c r="D131" s="67" t="s">
        <v>149</v>
      </c>
      <c r="E131" s="78"/>
      <c r="F131" s="79"/>
      <c r="G131" s="79"/>
      <c r="H131" s="102"/>
    </row>
    <row r="132" spans="1:8" x14ac:dyDescent="0.25">
      <c r="A132" s="98" t="s">
        <v>204</v>
      </c>
      <c r="B132" s="67" t="s">
        <v>93</v>
      </c>
      <c r="C132" s="78"/>
      <c r="D132" s="67" t="s">
        <v>250</v>
      </c>
      <c r="E132" s="78"/>
      <c r="F132" s="99"/>
      <c r="G132" s="79"/>
      <c r="H132" s="102"/>
    </row>
    <row r="133" spans="1:8" x14ac:dyDescent="0.25">
      <c r="A133" s="98" t="s">
        <v>341</v>
      </c>
      <c r="B133" s="67" t="s">
        <v>94</v>
      </c>
      <c r="C133" s="78"/>
      <c r="D133" s="67" t="s">
        <v>250</v>
      </c>
      <c r="E133" s="78"/>
      <c r="F133" s="137"/>
      <c r="G133" s="79"/>
      <c r="H133" s="102"/>
    </row>
    <row r="134" spans="1:8" ht="31.5" x14ac:dyDescent="0.25">
      <c r="A134" s="98" t="s">
        <v>342</v>
      </c>
      <c r="B134" s="67" t="s">
        <v>95</v>
      </c>
      <c r="C134" s="78"/>
      <c r="D134" s="67" t="s">
        <v>250</v>
      </c>
      <c r="E134" s="78"/>
      <c r="F134" s="137"/>
      <c r="G134" s="79"/>
      <c r="H134" s="102"/>
    </row>
    <row r="135" spans="1:8" ht="47.25" x14ac:dyDescent="0.25">
      <c r="A135" s="98" t="s">
        <v>343</v>
      </c>
      <c r="B135" s="67" t="s">
        <v>96</v>
      </c>
      <c r="C135" s="78"/>
      <c r="D135" s="67" t="s">
        <v>149</v>
      </c>
      <c r="E135" s="78"/>
      <c r="F135" s="79"/>
      <c r="G135" s="79"/>
      <c r="H135" s="102"/>
    </row>
    <row r="136" spans="1:8" s="73" customFormat="1" ht="31.5" x14ac:dyDescent="0.25">
      <c r="A136" s="98" t="s">
        <v>344</v>
      </c>
      <c r="B136" s="67" t="s">
        <v>97</v>
      </c>
      <c r="C136" s="78"/>
      <c r="D136" s="67" t="s">
        <v>149</v>
      </c>
      <c r="E136" s="78"/>
      <c r="F136" s="79"/>
      <c r="G136" s="79"/>
      <c r="H136" s="102"/>
    </row>
    <row r="137" spans="1:8" s="100" customFormat="1" ht="63" x14ac:dyDescent="0.25">
      <c r="A137" s="98" t="s">
        <v>345</v>
      </c>
      <c r="B137" s="67" t="s">
        <v>340</v>
      </c>
      <c r="C137" s="78">
        <v>1</v>
      </c>
      <c r="D137" s="67" t="s">
        <v>502</v>
      </c>
      <c r="E137" s="78" t="s">
        <v>115</v>
      </c>
      <c r="F137" s="120">
        <v>1</v>
      </c>
      <c r="G137" s="79">
        <v>124421.67199999993</v>
      </c>
      <c r="H137" s="102">
        <v>124.42167000000001</v>
      </c>
    </row>
    <row r="138" spans="1:8" s="27" customFormat="1" ht="31.5" x14ac:dyDescent="0.25">
      <c r="A138" s="127" t="s">
        <v>171</v>
      </c>
      <c r="B138" s="116" t="s">
        <v>346</v>
      </c>
      <c r="C138" s="115"/>
      <c r="D138" s="116"/>
      <c r="E138" s="115"/>
      <c r="F138" s="117"/>
      <c r="G138" s="117"/>
      <c r="H138" s="118"/>
    </row>
    <row r="139" spans="1:8" ht="63" x14ac:dyDescent="0.25">
      <c r="A139" s="98" t="s">
        <v>99</v>
      </c>
      <c r="B139" s="67" t="s">
        <v>43</v>
      </c>
      <c r="C139" s="138"/>
      <c r="D139" s="126" t="s">
        <v>250</v>
      </c>
      <c r="E139" s="78"/>
      <c r="F139" s="79"/>
      <c r="G139" s="68"/>
      <c r="H139" s="102"/>
    </row>
    <row r="140" spans="1:8" x14ac:dyDescent="0.25">
      <c r="A140" s="98" t="s">
        <v>349</v>
      </c>
      <c r="B140" s="67" t="s">
        <v>82</v>
      </c>
      <c r="C140" s="138"/>
      <c r="D140" s="126" t="s">
        <v>250</v>
      </c>
      <c r="E140" s="138"/>
      <c r="F140" s="79"/>
      <c r="G140" s="68"/>
      <c r="H140" s="102"/>
    </row>
    <row r="141" spans="1:8" ht="31.15" customHeight="1" x14ac:dyDescent="0.25">
      <c r="A141" s="98" t="s">
        <v>350</v>
      </c>
      <c r="B141" s="67" t="s">
        <v>83</v>
      </c>
      <c r="C141" s="138"/>
      <c r="D141" s="67" t="s">
        <v>149</v>
      </c>
      <c r="E141" s="139"/>
      <c r="F141" s="120"/>
      <c r="G141" s="68"/>
      <c r="H141" s="102"/>
    </row>
    <row r="142" spans="1:8" ht="27.6" customHeight="1" x14ac:dyDescent="0.25">
      <c r="A142" s="98" t="s">
        <v>351</v>
      </c>
      <c r="B142" s="67" t="s">
        <v>84</v>
      </c>
      <c r="C142" s="138"/>
      <c r="D142" s="67" t="s">
        <v>149</v>
      </c>
      <c r="E142" s="138"/>
      <c r="F142" s="140"/>
      <c r="G142" s="68"/>
      <c r="H142" s="102"/>
    </row>
    <row r="143" spans="1:8" x14ac:dyDescent="0.25">
      <c r="A143" s="98" t="s">
        <v>352</v>
      </c>
      <c r="B143" s="67" t="s">
        <v>85</v>
      </c>
      <c r="C143" s="138"/>
      <c r="D143" s="67" t="s">
        <v>149</v>
      </c>
      <c r="E143" s="138"/>
      <c r="F143" s="140"/>
      <c r="G143" s="68"/>
      <c r="H143" s="102"/>
    </row>
    <row r="144" spans="1:8" ht="31.5" x14ac:dyDescent="0.25">
      <c r="A144" s="98" t="s">
        <v>353</v>
      </c>
      <c r="B144" s="67" t="s">
        <v>86</v>
      </c>
      <c r="C144" s="138"/>
      <c r="D144" s="67" t="s">
        <v>149</v>
      </c>
      <c r="E144" s="138"/>
      <c r="F144" s="140"/>
      <c r="G144" s="68"/>
      <c r="H144" s="102"/>
    </row>
    <row r="145" spans="1:8" ht="31.5" x14ac:dyDescent="0.25">
      <c r="A145" s="98" t="s">
        <v>354</v>
      </c>
      <c r="B145" s="67" t="s">
        <v>87</v>
      </c>
      <c r="C145" s="138"/>
      <c r="D145" s="67" t="s">
        <v>149</v>
      </c>
      <c r="E145" s="139"/>
      <c r="F145" s="141"/>
      <c r="G145" s="68"/>
      <c r="H145" s="102"/>
    </row>
    <row r="146" spans="1:8" x14ac:dyDescent="0.25">
      <c r="A146" s="98" t="s">
        <v>355</v>
      </c>
      <c r="B146" s="67" t="s">
        <v>88</v>
      </c>
      <c r="C146" s="138"/>
      <c r="D146" s="67" t="s">
        <v>149</v>
      </c>
      <c r="E146" s="138"/>
      <c r="F146" s="140"/>
      <c r="G146" s="68"/>
      <c r="H146" s="102"/>
    </row>
    <row r="147" spans="1:8" x14ac:dyDescent="0.25">
      <c r="A147" s="98" t="s">
        <v>356</v>
      </c>
      <c r="B147" s="67" t="s">
        <v>89</v>
      </c>
      <c r="C147" s="138"/>
      <c r="D147" s="67" t="s">
        <v>149</v>
      </c>
      <c r="E147" s="139"/>
      <c r="F147" s="142"/>
      <c r="G147" s="68"/>
      <c r="H147" s="102"/>
    </row>
    <row r="148" spans="1:8" ht="34.15" customHeight="1" x14ac:dyDescent="0.25">
      <c r="A148" s="98" t="s">
        <v>357</v>
      </c>
      <c r="B148" s="67" t="s">
        <v>347</v>
      </c>
      <c r="C148" s="138"/>
      <c r="D148" s="67" t="s">
        <v>149</v>
      </c>
      <c r="E148" s="139"/>
      <c r="F148" s="120"/>
      <c r="G148" s="68"/>
      <c r="H148" s="102"/>
    </row>
    <row r="149" spans="1:8" ht="31.5" x14ac:dyDescent="0.25">
      <c r="A149" s="98" t="s">
        <v>358</v>
      </c>
      <c r="B149" s="143" t="s">
        <v>348</v>
      </c>
      <c r="C149" s="144"/>
      <c r="D149" s="144"/>
      <c r="E149" s="145"/>
      <c r="F149" s="68"/>
      <c r="G149" s="68"/>
      <c r="H149" s="102"/>
    </row>
    <row r="150" spans="1:8" s="27" customFormat="1" ht="31.5" x14ac:dyDescent="0.25">
      <c r="A150" s="127" t="s">
        <v>172</v>
      </c>
      <c r="B150" s="116" t="s">
        <v>369</v>
      </c>
      <c r="C150" s="78"/>
      <c r="D150" s="116"/>
      <c r="E150" s="115"/>
      <c r="F150" s="117"/>
      <c r="G150" s="117"/>
      <c r="H150" s="118"/>
    </row>
    <row r="151" spans="1:8" ht="31.5" x14ac:dyDescent="0.25">
      <c r="A151" s="98" t="s">
        <v>100</v>
      </c>
      <c r="B151" s="67" t="s">
        <v>44</v>
      </c>
      <c r="C151" s="78"/>
      <c r="D151" s="67" t="s">
        <v>149</v>
      </c>
      <c r="E151" s="138"/>
      <c r="F151" s="120"/>
      <c r="G151" s="79"/>
      <c r="H151" s="102"/>
    </row>
    <row r="152" spans="1:8" ht="47.25" x14ac:dyDescent="0.25">
      <c r="A152" s="98" t="s">
        <v>101</v>
      </c>
      <c r="B152" s="67" t="s">
        <v>359</v>
      </c>
      <c r="C152" s="78"/>
      <c r="D152" s="67" t="s">
        <v>149</v>
      </c>
      <c r="E152" s="78"/>
      <c r="F152" s="79"/>
      <c r="G152" s="79"/>
      <c r="H152" s="102"/>
    </row>
    <row r="153" spans="1:8" ht="31.5" x14ac:dyDescent="0.25">
      <c r="A153" s="98" t="s">
        <v>102</v>
      </c>
      <c r="B153" s="67" t="s">
        <v>360</v>
      </c>
      <c r="C153" s="78"/>
      <c r="D153" s="67"/>
      <c r="E153" s="78"/>
      <c r="F153" s="79"/>
      <c r="G153" s="79"/>
      <c r="H153" s="102"/>
    </row>
    <row r="154" spans="1:8" s="27" customFormat="1" ht="31.5" x14ac:dyDescent="0.25">
      <c r="A154" s="127" t="s">
        <v>173</v>
      </c>
      <c r="B154" s="116" t="s">
        <v>368</v>
      </c>
      <c r="C154" s="78"/>
      <c r="D154" s="116"/>
      <c r="E154" s="115"/>
      <c r="F154" s="117"/>
      <c r="G154" s="117"/>
      <c r="H154" s="118"/>
    </row>
    <row r="155" spans="1:8" ht="31.5" x14ac:dyDescent="0.25">
      <c r="A155" s="98" t="s">
        <v>104</v>
      </c>
      <c r="B155" s="67" t="s">
        <v>45</v>
      </c>
      <c r="C155" s="78"/>
      <c r="D155" s="67" t="s">
        <v>149</v>
      </c>
      <c r="E155" s="139"/>
      <c r="F155" s="120"/>
      <c r="G155" s="79"/>
      <c r="H155" s="102"/>
    </row>
    <row r="156" spans="1:8" ht="31.5" x14ac:dyDescent="0.25">
      <c r="A156" s="98" t="s">
        <v>105</v>
      </c>
      <c r="B156" s="67" t="s">
        <v>46</v>
      </c>
      <c r="C156" s="78"/>
      <c r="D156" s="67" t="s">
        <v>149</v>
      </c>
      <c r="E156" s="138"/>
      <c r="F156" s="146"/>
      <c r="G156" s="79"/>
      <c r="H156" s="102"/>
    </row>
    <row r="157" spans="1:8" ht="63" x14ac:dyDescent="0.25">
      <c r="A157" s="98" t="s">
        <v>108</v>
      </c>
      <c r="B157" s="67" t="s">
        <v>382</v>
      </c>
      <c r="C157" s="78"/>
      <c r="D157" s="67" t="s">
        <v>149</v>
      </c>
      <c r="E157" s="139"/>
      <c r="F157" s="79"/>
      <c r="G157" s="79"/>
      <c r="H157" s="102"/>
    </row>
    <row r="158" spans="1:8" ht="31.5" x14ac:dyDescent="0.25">
      <c r="A158" s="98" t="s">
        <v>362</v>
      </c>
      <c r="B158" s="67" t="s">
        <v>418</v>
      </c>
      <c r="C158" s="78"/>
      <c r="D158" s="67"/>
      <c r="E158" s="78"/>
      <c r="F158" s="79"/>
      <c r="G158" s="79"/>
      <c r="H158" s="102"/>
    </row>
    <row r="159" spans="1:8" s="27" customFormat="1" ht="31.5" x14ac:dyDescent="0.25">
      <c r="A159" s="127" t="s">
        <v>174</v>
      </c>
      <c r="B159" s="116" t="s">
        <v>367</v>
      </c>
      <c r="C159" s="78"/>
      <c r="D159" s="116"/>
      <c r="E159" s="115"/>
      <c r="F159" s="117"/>
      <c r="G159" s="117"/>
      <c r="H159" s="118">
        <v>4.0627200000000006</v>
      </c>
    </row>
    <row r="160" spans="1:8" ht="31.5" x14ac:dyDescent="0.25">
      <c r="A160" s="98" t="s">
        <v>106</v>
      </c>
      <c r="B160" s="67" t="s">
        <v>47</v>
      </c>
      <c r="C160" s="78">
        <v>1</v>
      </c>
      <c r="D160" s="67" t="s">
        <v>143</v>
      </c>
      <c r="E160" s="78" t="s">
        <v>115</v>
      </c>
      <c r="F160" s="120">
        <v>1</v>
      </c>
      <c r="G160" s="79">
        <v>1218.82</v>
      </c>
      <c r="H160" s="102">
        <v>1.21882</v>
      </c>
    </row>
    <row r="161" spans="1:8" x14ac:dyDescent="0.25">
      <c r="A161" s="98" t="s">
        <v>107</v>
      </c>
      <c r="B161" s="67" t="s">
        <v>48</v>
      </c>
      <c r="C161" s="78">
        <v>1</v>
      </c>
      <c r="D161" s="67" t="s">
        <v>502</v>
      </c>
      <c r="E161" s="78" t="s">
        <v>115</v>
      </c>
      <c r="F161" s="120">
        <v>1</v>
      </c>
      <c r="G161" s="79">
        <v>2843.9</v>
      </c>
      <c r="H161" s="102">
        <v>2.8439000000000001</v>
      </c>
    </row>
    <row r="162" spans="1:8" ht="31.5" x14ac:dyDescent="0.25">
      <c r="A162" s="98" t="s">
        <v>363</v>
      </c>
      <c r="B162" s="67" t="s">
        <v>49</v>
      </c>
      <c r="C162" s="78"/>
      <c r="D162" s="67" t="s">
        <v>250</v>
      </c>
      <c r="E162" s="78"/>
      <c r="F162" s="79"/>
      <c r="G162" s="79"/>
      <c r="H162" s="102"/>
    </row>
    <row r="163" spans="1:8" ht="31.5" x14ac:dyDescent="0.25">
      <c r="A163" s="98" t="s">
        <v>364</v>
      </c>
      <c r="B163" s="67" t="s">
        <v>361</v>
      </c>
      <c r="C163" s="78"/>
      <c r="D163" s="67" t="s">
        <v>250</v>
      </c>
      <c r="E163" s="78"/>
      <c r="F163" s="79"/>
      <c r="G163" s="79"/>
      <c r="H163" s="102"/>
    </row>
    <row r="164" spans="1:8" s="27" customFormat="1" ht="31.5" x14ac:dyDescent="0.25">
      <c r="A164" s="127" t="s">
        <v>175</v>
      </c>
      <c r="B164" s="116" t="s">
        <v>366</v>
      </c>
      <c r="C164" s="78"/>
      <c r="D164" s="116"/>
      <c r="E164" s="115"/>
      <c r="F164" s="117"/>
      <c r="G164" s="117"/>
      <c r="H164" s="118"/>
    </row>
    <row r="165" spans="1:8" ht="47.25" x14ac:dyDescent="0.25">
      <c r="A165" s="98" t="s">
        <v>109</v>
      </c>
      <c r="B165" s="67" t="s">
        <v>419</v>
      </c>
      <c r="C165" s="78"/>
      <c r="D165" s="67" t="s">
        <v>250</v>
      </c>
      <c r="E165" s="78"/>
      <c r="F165" s="120"/>
      <c r="G165" s="133"/>
      <c r="H165" s="102"/>
    </row>
    <row r="166" spans="1:8" ht="47.25" x14ac:dyDescent="0.25">
      <c r="A166" s="98" t="s">
        <v>110</v>
      </c>
      <c r="B166" s="67" t="s">
        <v>383</v>
      </c>
      <c r="C166" s="78"/>
      <c r="D166" s="67" t="s">
        <v>250</v>
      </c>
      <c r="E166" s="78"/>
      <c r="F166" s="79"/>
      <c r="G166" s="79"/>
      <c r="H166" s="102"/>
    </row>
    <row r="167" spans="1:8" ht="47.25" x14ac:dyDescent="0.25">
      <c r="A167" s="98" t="s">
        <v>365</v>
      </c>
      <c r="B167" s="67" t="s">
        <v>370</v>
      </c>
      <c r="C167" s="78"/>
      <c r="D167" s="67"/>
      <c r="E167" s="78"/>
      <c r="F167" s="79"/>
      <c r="G167" s="79"/>
      <c r="H167" s="102"/>
    </row>
    <row r="168" spans="1:8" s="27" customFormat="1" ht="47.25" x14ac:dyDescent="0.25">
      <c r="A168" s="127" t="s">
        <v>176</v>
      </c>
      <c r="B168" s="116" t="s">
        <v>371</v>
      </c>
      <c r="C168" s="78"/>
      <c r="D168" s="116"/>
      <c r="E168" s="115"/>
      <c r="F168" s="117"/>
      <c r="G168" s="117"/>
      <c r="H168" s="118">
        <v>65.002259999999993</v>
      </c>
    </row>
    <row r="169" spans="1:8" ht="61.5" customHeight="1" x14ac:dyDescent="0.25">
      <c r="A169" s="98" t="s">
        <v>111</v>
      </c>
      <c r="B169" s="67" t="s">
        <v>50</v>
      </c>
      <c r="C169" s="78">
        <v>1</v>
      </c>
      <c r="D169" s="67" t="s">
        <v>506</v>
      </c>
      <c r="E169" s="78" t="s">
        <v>115</v>
      </c>
      <c r="F169" s="120">
        <v>1</v>
      </c>
      <c r="G169" s="79">
        <v>50921.4</v>
      </c>
      <c r="H169" s="102">
        <v>50.921399999999998</v>
      </c>
    </row>
    <row r="170" spans="1:8" ht="47.25" x14ac:dyDescent="0.25">
      <c r="A170" s="98" t="s">
        <v>372</v>
      </c>
      <c r="B170" s="67" t="s">
        <v>51</v>
      </c>
      <c r="C170" s="78">
        <v>1</v>
      </c>
      <c r="D170" s="67" t="s">
        <v>506</v>
      </c>
      <c r="E170" s="78" t="s">
        <v>115</v>
      </c>
      <c r="F170" s="120">
        <v>1</v>
      </c>
      <c r="G170" s="79">
        <v>14080.86</v>
      </c>
      <c r="H170" s="102">
        <v>14.080859999999999</v>
      </c>
    </row>
    <row r="171" spans="1:8" ht="47.25" x14ac:dyDescent="0.25">
      <c r="A171" s="98" t="s">
        <v>373</v>
      </c>
      <c r="B171" s="67" t="s">
        <v>420</v>
      </c>
      <c r="C171" s="78"/>
      <c r="D171" s="67"/>
      <c r="E171" s="78"/>
      <c r="F171" s="79"/>
      <c r="G171" s="79"/>
      <c r="H171" s="102"/>
    </row>
    <row r="172" spans="1:8" s="27" customFormat="1" ht="63" x14ac:dyDescent="0.25">
      <c r="A172" s="127" t="s">
        <v>177</v>
      </c>
      <c r="B172" s="116" t="s">
        <v>421</v>
      </c>
      <c r="C172" s="78"/>
      <c r="D172" s="116"/>
      <c r="E172" s="115"/>
      <c r="F172" s="117"/>
      <c r="G172" s="117"/>
      <c r="H172" s="118">
        <v>61.057560000000002</v>
      </c>
    </row>
    <row r="173" spans="1:8" s="27" customFormat="1" x14ac:dyDescent="0.25">
      <c r="A173" s="127" t="s">
        <v>178</v>
      </c>
      <c r="B173" s="116" t="s">
        <v>374</v>
      </c>
      <c r="C173" s="78"/>
      <c r="D173" s="116"/>
      <c r="E173" s="115"/>
      <c r="F173" s="117"/>
      <c r="G173" s="117"/>
      <c r="H173" s="118">
        <v>0</v>
      </c>
    </row>
    <row r="174" spans="1:8" s="27" customFormat="1" ht="47.25" x14ac:dyDescent="0.25">
      <c r="A174" s="127" t="s">
        <v>179</v>
      </c>
      <c r="B174" s="116" t="s">
        <v>375</v>
      </c>
      <c r="C174" s="78"/>
      <c r="D174" s="116"/>
      <c r="E174" s="115"/>
      <c r="F174" s="117"/>
      <c r="G174" s="117"/>
      <c r="H174" s="118">
        <v>2.8418399999999999</v>
      </c>
    </row>
    <row r="175" spans="1:8" x14ac:dyDescent="0.25">
      <c r="A175" s="98" t="s">
        <v>180</v>
      </c>
      <c r="B175" s="67" t="s">
        <v>52</v>
      </c>
      <c r="C175" s="78"/>
      <c r="D175" s="67" t="s">
        <v>149</v>
      </c>
      <c r="E175" s="78"/>
      <c r="F175" s="79"/>
      <c r="G175" s="79"/>
      <c r="H175" s="102"/>
    </row>
    <row r="176" spans="1:8" x14ac:dyDescent="0.25">
      <c r="A176" s="98" t="s">
        <v>181</v>
      </c>
      <c r="B176" s="67" t="s">
        <v>53</v>
      </c>
      <c r="C176" s="78">
        <v>1</v>
      </c>
      <c r="D176" s="67" t="s">
        <v>142</v>
      </c>
      <c r="E176" s="78" t="s">
        <v>115</v>
      </c>
      <c r="F176" s="120">
        <v>1</v>
      </c>
      <c r="G176" s="79">
        <v>2841.84</v>
      </c>
      <c r="H176" s="102">
        <v>2.8418399999999999</v>
      </c>
    </row>
    <row r="177" spans="1:8" s="27" customFormat="1" ht="47.25" x14ac:dyDescent="0.25">
      <c r="A177" s="127" t="s">
        <v>377</v>
      </c>
      <c r="B177" s="116" t="s">
        <v>376</v>
      </c>
      <c r="C177" s="115"/>
      <c r="D177" s="116"/>
      <c r="E177" s="115"/>
      <c r="F177" s="117"/>
      <c r="G177" s="117"/>
      <c r="H177" s="118">
        <v>0</v>
      </c>
    </row>
    <row r="178" spans="1:8" x14ac:dyDescent="0.25">
      <c r="A178" s="98" t="s">
        <v>384</v>
      </c>
      <c r="B178" s="67" t="s">
        <v>112</v>
      </c>
      <c r="C178" s="78"/>
      <c r="D178" s="67" t="s">
        <v>149</v>
      </c>
      <c r="E178" s="78"/>
      <c r="F178" s="79"/>
      <c r="G178" s="79"/>
      <c r="H178" s="102"/>
    </row>
    <row r="179" spans="1:8" ht="63" x14ac:dyDescent="0.25">
      <c r="A179" s="98" t="s">
        <v>385</v>
      </c>
      <c r="B179" s="67" t="s">
        <v>422</v>
      </c>
      <c r="C179" s="78"/>
      <c r="D179" s="67" t="s">
        <v>149</v>
      </c>
      <c r="E179" s="78"/>
      <c r="F179" s="79"/>
      <c r="G179" s="79"/>
      <c r="H179" s="102"/>
    </row>
    <row r="180" spans="1:8" ht="47.25" x14ac:dyDescent="0.25">
      <c r="A180" s="98" t="s">
        <v>386</v>
      </c>
      <c r="B180" s="67" t="s">
        <v>387</v>
      </c>
      <c r="C180" s="78" t="s">
        <v>507</v>
      </c>
      <c r="D180" s="67" t="s">
        <v>250</v>
      </c>
      <c r="E180" s="78" t="s">
        <v>507</v>
      </c>
      <c r="F180" s="120">
        <v>0</v>
      </c>
      <c r="G180" s="79">
        <v>0</v>
      </c>
      <c r="H180" s="102">
        <v>0</v>
      </c>
    </row>
    <row r="181" spans="1:8" ht="78.75" x14ac:dyDescent="0.25">
      <c r="A181" s="127" t="s">
        <v>378</v>
      </c>
      <c r="B181" s="116" t="s">
        <v>423</v>
      </c>
      <c r="C181" s="115"/>
      <c r="D181" s="116"/>
      <c r="E181" s="115"/>
      <c r="F181" s="117"/>
      <c r="G181" s="117"/>
      <c r="H181" s="118"/>
    </row>
    <row r="182" spans="1:8" ht="31.5" x14ac:dyDescent="0.25">
      <c r="A182" s="98" t="s">
        <v>388</v>
      </c>
      <c r="B182" s="67" t="s">
        <v>54</v>
      </c>
      <c r="C182" s="78"/>
      <c r="D182" s="67" t="s">
        <v>149</v>
      </c>
      <c r="E182" s="78"/>
      <c r="F182" s="79"/>
      <c r="G182" s="79"/>
      <c r="H182" s="102"/>
    </row>
    <row r="183" spans="1:8" x14ac:dyDescent="0.25">
      <c r="A183" s="98" t="s">
        <v>389</v>
      </c>
      <c r="B183" s="67" t="s">
        <v>55</v>
      </c>
      <c r="C183" s="78"/>
      <c r="D183" s="67" t="s">
        <v>149</v>
      </c>
      <c r="E183" s="78"/>
      <c r="F183" s="79"/>
      <c r="G183" s="79"/>
      <c r="H183" s="102"/>
    </row>
    <row r="184" spans="1:8" x14ac:dyDescent="0.25">
      <c r="A184" s="98" t="s">
        <v>390</v>
      </c>
      <c r="B184" s="67" t="s">
        <v>56</v>
      </c>
      <c r="C184" s="78"/>
      <c r="D184" s="67" t="s">
        <v>149</v>
      </c>
      <c r="E184" s="78"/>
      <c r="F184" s="79"/>
      <c r="G184" s="79"/>
      <c r="H184" s="102"/>
    </row>
    <row r="185" spans="1:8" x14ac:dyDescent="0.25">
      <c r="A185" s="98" t="s">
        <v>391</v>
      </c>
      <c r="B185" s="67" t="s">
        <v>57</v>
      </c>
      <c r="C185" s="78"/>
      <c r="D185" s="67" t="s">
        <v>149</v>
      </c>
      <c r="E185" s="78"/>
      <c r="F185" s="79"/>
      <c r="G185" s="79"/>
      <c r="H185" s="102"/>
    </row>
    <row r="186" spans="1:8" x14ac:dyDescent="0.25">
      <c r="A186" s="98" t="s">
        <v>392</v>
      </c>
      <c r="B186" s="67" t="s">
        <v>58</v>
      </c>
      <c r="C186" s="78"/>
      <c r="D186" s="67" t="s">
        <v>149</v>
      </c>
      <c r="E186" s="78"/>
      <c r="F186" s="79"/>
      <c r="G186" s="79"/>
      <c r="H186" s="102"/>
    </row>
    <row r="187" spans="1:8" x14ac:dyDescent="0.25">
      <c r="A187" s="98" t="s">
        <v>393</v>
      </c>
      <c r="B187" s="67" t="s">
        <v>59</v>
      </c>
      <c r="C187" s="78"/>
      <c r="D187" s="67" t="s">
        <v>149</v>
      </c>
      <c r="E187" s="78"/>
      <c r="F187" s="79"/>
      <c r="G187" s="79"/>
      <c r="H187" s="102"/>
    </row>
    <row r="188" spans="1:8" x14ac:dyDescent="0.25">
      <c r="A188" s="98" t="s">
        <v>394</v>
      </c>
      <c r="B188" s="67" t="s">
        <v>60</v>
      </c>
      <c r="C188" s="78"/>
      <c r="D188" s="67" t="s">
        <v>149</v>
      </c>
      <c r="E188" s="78"/>
      <c r="F188" s="79"/>
      <c r="G188" s="79"/>
      <c r="H188" s="102"/>
    </row>
    <row r="189" spans="1:8" ht="31.5" x14ac:dyDescent="0.25">
      <c r="A189" s="98" t="s">
        <v>395</v>
      </c>
      <c r="B189" s="67" t="s">
        <v>61</v>
      </c>
      <c r="C189" s="78"/>
      <c r="D189" s="67" t="s">
        <v>149</v>
      </c>
      <c r="E189" s="78"/>
      <c r="F189" s="79"/>
      <c r="G189" s="79"/>
      <c r="H189" s="102"/>
    </row>
    <row r="190" spans="1:8" x14ac:dyDescent="0.25">
      <c r="A190" s="98" t="s">
        <v>396</v>
      </c>
      <c r="B190" s="67" t="s">
        <v>62</v>
      </c>
      <c r="C190" s="78"/>
      <c r="D190" s="67" t="s">
        <v>149</v>
      </c>
      <c r="E190" s="78"/>
      <c r="F190" s="79"/>
      <c r="G190" s="79"/>
      <c r="H190" s="102"/>
    </row>
    <row r="191" spans="1:8" x14ac:dyDescent="0.25">
      <c r="A191" s="98" t="s">
        <v>397</v>
      </c>
      <c r="B191" s="67" t="s">
        <v>63</v>
      </c>
      <c r="C191" s="78"/>
      <c r="D191" s="67" t="s">
        <v>149</v>
      </c>
      <c r="E191" s="78"/>
      <c r="F191" s="79"/>
      <c r="G191" s="79"/>
      <c r="H191" s="102"/>
    </row>
    <row r="192" spans="1:8" ht="78.75" x14ac:dyDescent="0.25">
      <c r="A192" s="98" t="s">
        <v>398</v>
      </c>
      <c r="B192" s="67" t="s">
        <v>379</v>
      </c>
      <c r="C192" s="78"/>
      <c r="D192" s="67"/>
      <c r="E192" s="78"/>
      <c r="F192" s="79"/>
      <c r="G192" s="79"/>
      <c r="H192" s="102"/>
    </row>
    <row r="193" spans="1:8" s="27" customFormat="1" x14ac:dyDescent="0.25">
      <c r="A193" s="113"/>
      <c r="B193" s="116" t="s">
        <v>128</v>
      </c>
      <c r="C193" s="115"/>
      <c r="D193" s="116"/>
      <c r="E193" s="115"/>
      <c r="F193" s="117"/>
      <c r="G193" s="117"/>
      <c r="H193" s="118">
        <v>1634.1472799999999</v>
      </c>
    </row>
    <row r="194" spans="1:8" s="38" customFormat="1" x14ac:dyDescent="0.25">
      <c r="A194" s="10"/>
      <c r="B194" s="11"/>
      <c r="C194" s="11"/>
      <c r="D194" s="11"/>
      <c r="E194" s="11"/>
      <c r="F194" s="47"/>
      <c r="G194" s="47"/>
      <c r="H194" s="47"/>
    </row>
    <row r="195" spans="1:8" s="38" customFormat="1" x14ac:dyDescent="0.25">
      <c r="A195" s="10"/>
      <c r="B195" s="11"/>
      <c r="C195" s="11"/>
      <c r="D195" s="11"/>
      <c r="E195" s="11"/>
      <c r="F195" s="53"/>
      <c r="G195" s="53"/>
      <c r="H195" s="53"/>
    </row>
    <row r="196" spans="1:8" x14ac:dyDescent="0.25">
      <c r="B196" s="107" t="s">
        <v>477</v>
      </c>
      <c r="C196" s="108"/>
      <c r="D196" s="108"/>
      <c r="E196" s="108"/>
      <c r="F196" s="108"/>
      <c r="G196" s="108"/>
      <c r="H196" s="108"/>
    </row>
    <row r="197" spans="1:8" x14ac:dyDescent="0.25">
      <c r="B197" s="108"/>
      <c r="C197" s="108"/>
      <c r="D197" s="108"/>
      <c r="E197" s="108"/>
      <c r="F197" s="108"/>
      <c r="G197" s="108"/>
      <c r="H197" s="108"/>
    </row>
  </sheetData>
  <mergeCells count="7">
    <mergeCell ref="C6:D6"/>
    <mergeCell ref="C7:D7"/>
    <mergeCell ref="B196:H197"/>
    <mergeCell ref="A1:H1"/>
    <mergeCell ref="A2:H2"/>
    <mergeCell ref="A3:H3"/>
    <mergeCell ref="A4:H4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4кат_ факт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cp:lastModifiedBy>Admin</cp:lastModifiedBy>
  <cp:lastPrinted>2015-11-19T09:00:22Z</cp:lastPrinted>
  <dcterms:created xsi:type="dcterms:W3CDTF">2012-12-17T09:44:53Z</dcterms:created>
  <dcterms:modified xsi:type="dcterms:W3CDTF">2021-06-13T12:29:53Z</dcterms:modified>
</cp:coreProperties>
</file>